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255" windowHeight="5535"/>
  </bookViews>
  <sheets>
    <sheet name="7 efficient" sheetId="10" r:id="rId1"/>
    <sheet name="7 status" sheetId="9" r:id="rId2"/>
    <sheet name="ค่าเฉลี่ย Q4_2564" sheetId="13" r:id="rId3"/>
    <sheet name="ข้อมูล" sheetId="12" r:id="rId4"/>
    <sheet name="อัตราส่วน" sheetId="3" r:id="rId5"/>
    <sheet name="สูตรข้อมูล" sheetId="7" r:id="rId6"/>
    <sheet name="Risk7Plus R6 ธ.ค.2564" sheetId="2" r:id="rId7"/>
    <sheet name="RiskScoring แบบเขต" sheetId="1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'Risk7Plus R6 ธ.ค.2564'!$A$4:$AD$77</definedName>
    <definedName name="_xlnm._FilterDatabase" localSheetId="7" hidden="1">'RiskScoring แบบเขต'!$A$5:$Y$78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ธ.ค.2564'!$1:$4</definedName>
    <definedName name="_xlnm.Print_Titles" localSheetId="7">'RiskScoring แบบเขต'!$1:$5</definedName>
    <definedName name="_xlnm.Print_Titles" localSheetId="4">อัตราส่วน!$B:$C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3">ข้อมูล!$A$2:$BX$31</definedName>
    <definedName name="Query3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O80" i="14" l="1"/>
  <c r="I5" i="2"/>
  <c r="G6" i="14" s="1"/>
  <c r="H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O5" i="7" l="1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O4" i="7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 l="1"/>
  <c r="S77" i="2"/>
  <c r="M77" i="2"/>
  <c r="L77" i="2"/>
  <c r="Q77" i="2" s="1"/>
  <c r="K77" i="2"/>
  <c r="K78" i="14" s="1"/>
  <c r="L78" i="14" s="1"/>
  <c r="J77" i="2"/>
  <c r="I78" i="14" s="1"/>
  <c r="J78" i="14" s="1"/>
  <c r="I77" i="2"/>
  <c r="T76" i="2"/>
  <c r="S76" i="2"/>
  <c r="M76" i="2"/>
  <c r="L76" i="2"/>
  <c r="Q76" i="2" s="1"/>
  <c r="K76" i="2"/>
  <c r="K77" i="14" s="1"/>
  <c r="L77" i="14" s="1"/>
  <c r="J76" i="2"/>
  <c r="I77" i="14" s="1"/>
  <c r="J77" i="14" s="1"/>
  <c r="I76" i="2"/>
  <c r="G77" i="14" s="1"/>
  <c r="T75" i="2"/>
  <c r="S75" i="2"/>
  <c r="M75" i="2"/>
  <c r="L75" i="2"/>
  <c r="Q75" i="2" s="1"/>
  <c r="K75" i="2"/>
  <c r="K76" i="14" s="1"/>
  <c r="L76" i="14" s="1"/>
  <c r="J75" i="2"/>
  <c r="I76" i="14" s="1"/>
  <c r="J76" i="14" s="1"/>
  <c r="I75" i="2"/>
  <c r="G76" i="14" s="1"/>
  <c r="T74" i="2"/>
  <c r="S74" i="2"/>
  <c r="M74" i="2"/>
  <c r="P74" i="2" s="1"/>
  <c r="L74" i="2"/>
  <c r="K74" i="2"/>
  <c r="K75" i="14" s="1"/>
  <c r="L75" i="14" s="1"/>
  <c r="J74" i="2"/>
  <c r="I75" i="14" s="1"/>
  <c r="J75" i="14" s="1"/>
  <c r="I74" i="2"/>
  <c r="G75" i="14" s="1"/>
  <c r="T73" i="2"/>
  <c r="S73" i="2"/>
  <c r="M73" i="2"/>
  <c r="L73" i="2"/>
  <c r="Q73" i="2" s="1"/>
  <c r="K73" i="2"/>
  <c r="K74" i="14" s="1"/>
  <c r="L74" i="14" s="1"/>
  <c r="J73" i="2"/>
  <c r="I74" i="14" s="1"/>
  <c r="J74" i="14" s="1"/>
  <c r="I73" i="2"/>
  <c r="G74" i="14" s="1"/>
  <c r="T72" i="2"/>
  <c r="S72" i="2"/>
  <c r="M72" i="2"/>
  <c r="P72" i="2" s="1"/>
  <c r="L72" i="2"/>
  <c r="Q72" i="2" s="1"/>
  <c r="K72" i="2"/>
  <c r="K73" i="14" s="1"/>
  <c r="L73" i="14" s="1"/>
  <c r="J72" i="2"/>
  <c r="I73" i="14" s="1"/>
  <c r="J73" i="14" s="1"/>
  <c r="I72" i="2"/>
  <c r="G73" i="14" s="1"/>
  <c r="T71" i="2"/>
  <c r="S71" i="2"/>
  <c r="M71" i="2"/>
  <c r="L71" i="2"/>
  <c r="Q71" i="2" s="1"/>
  <c r="K71" i="2"/>
  <c r="K72" i="14" s="1"/>
  <c r="L72" i="14" s="1"/>
  <c r="J71" i="2"/>
  <c r="I72" i="14" s="1"/>
  <c r="J72" i="14" s="1"/>
  <c r="I71" i="2"/>
  <c r="G72" i="14" s="1"/>
  <c r="T70" i="2"/>
  <c r="S70" i="2"/>
  <c r="M70" i="2"/>
  <c r="P70" i="2" s="1"/>
  <c r="L70" i="2"/>
  <c r="K70" i="2"/>
  <c r="K71" i="14" s="1"/>
  <c r="L71" i="14" s="1"/>
  <c r="J70" i="2"/>
  <c r="I71" i="14" s="1"/>
  <c r="J71" i="14" s="1"/>
  <c r="I70" i="2"/>
  <c r="G71" i="14" s="1"/>
  <c r="T69" i="2"/>
  <c r="S69" i="2"/>
  <c r="M69" i="2"/>
  <c r="L69" i="2"/>
  <c r="Q69" i="2" s="1"/>
  <c r="K69" i="2"/>
  <c r="K70" i="14" s="1"/>
  <c r="L70" i="14" s="1"/>
  <c r="J69" i="2"/>
  <c r="I70" i="14" s="1"/>
  <c r="J70" i="14" s="1"/>
  <c r="I69" i="2"/>
  <c r="G70" i="14" s="1"/>
  <c r="T68" i="2"/>
  <c r="S68" i="2"/>
  <c r="M68" i="2"/>
  <c r="P68" i="2" s="1"/>
  <c r="L68" i="2"/>
  <c r="K68" i="2"/>
  <c r="K69" i="14" s="1"/>
  <c r="L69" i="14" s="1"/>
  <c r="J68" i="2"/>
  <c r="I69" i="14" s="1"/>
  <c r="J69" i="14" s="1"/>
  <c r="I68" i="2"/>
  <c r="G69" i="14" s="1"/>
  <c r="T67" i="2"/>
  <c r="S67" i="2"/>
  <c r="M67" i="2"/>
  <c r="L67" i="2"/>
  <c r="Q67" i="2" s="1"/>
  <c r="K67" i="2"/>
  <c r="K68" i="14" s="1"/>
  <c r="L68" i="14" s="1"/>
  <c r="J67" i="2"/>
  <c r="I68" i="14" s="1"/>
  <c r="J68" i="14" s="1"/>
  <c r="I67" i="2"/>
  <c r="G68" i="14" s="1"/>
  <c r="T66" i="2"/>
  <c r="S66" i="2"/>
  <c r="M66" i="2"/>
  <c r="P66" i="2" s="1"/>
  <c r="L66" i="2"/>
  <c r="K66" i="2"/>
  <c r="K67" i="14" s="1"/>
  <c r="L67" i="14" s="1"/>
  <c r="J66" i="2"/>
  <c r="I67" i="14" s="1"/>
  <c r="J67" i="14" s="1"/>
  <c r="I66" i="2"/>
  <c r="G67" i="14" s="1"/>
  <c r="T65" i="2"/>
  <c r="S65" i="2"/>
  <c r="M65" i="2"/>
  <c r="L65" i="2"/>
  <c r="Q65" i="2" s="1"/>
  <c r="K65" i="2"/>
  <c r="K66" i="14" s="1"/>
  <c r="L66" i="14" s="1"/>
  <c r="J65" i="2"/>
  <c r="I66" i="14" s="1"/>
  <c r="J66" i="14" s="1"/>
  <c r="I65" i="2"/>
  <c r="G66" i="14" s="1"/>
  <c r="T64" i="2"/>
  <c r="S64" i="2"/>
  <c r="M64" i="2"/>
  <c r="L64" i="2"/>
  <c r="Q64" i="2" s="1"/>
  <c r="K64" i="2"/>
  <c r="K65" i="14" s="1"/>
  <c r="L65" i="14" s="1"/>
  <c r="J64" i="2"/>
  <c r="I65" i="14" s="1"/>
  <c r="J65" i="14" s="1"/>
  <c r="I64" i="2"/>
  <c r="G65" i="14" s="1"/>
  <c r="T63" i="2"/>
  <c r="S63" i="2"/>
  <c r="M63" i="2"/>
  <c r="L63" i="2"/>
  <c r="Q63" i="2" s="1"/>
  <c r="K63" i="2"/>
  <c r="K64" i="14" s="1"/>
  <c r="L64" i="14" s="1"/>
  <c r="J63" i="2"/>
  <c r="I64" i="14" s="1"/>
  <c r="J64" i="14" s="1"/>
  <c r="I63" i="2"/>
  <c r="G64" i="14" s="1"/>
  <c r="T62" i="2"/>
  <c r="S62" i="2"/>
  <c r="M62" i="2"/>
  <c r="P62" i="2" s="1"/>
  <c r="L62" i="2"/>
  <c r="K62" i="2"/>
  <c r="K63" i="14" s="1"/>
  <c r="L63" i="14" s="1"/>
  <c r="J62" i="2"/>
  <c r="I63" i="14" s="1"/>
  <c r="J63" i="14" s="1"/>
  <c r="I62" i="2"/>
  <c r="G63" i="14" s="1"/>
  <c r="T61" i="2"/>
  <c r="S61" i="2"/>
  <c r="M61" i="2"/>
  <c r="L61" i="2"/>
  <c r="Q61" i="2" s="1"/>
  <c r="K61" i="2"/>
  <c r="K62" i="14" s="1"/>
  <c r="L62" i="14" s="1"/>
  <c r="J61" i="2"/>
  <c r="I62" i="14" s="1"/>
  <c r="J62" i="14" s="1"/>
  <c r="I61" i="2"/>
  <c r="G62" i="14" s="1"/>
  <c r="T60" i="2"/>
  <c r="S60" i="2"/>
  <c r="M60" i="2"/>
  <c r="L60" i="2"/>
  <c r="Q60" i="2" s="1"/>
  <c r="K60" i="2"/>
  <c r="K61" i="14" s="1"/>
  <c r="L61" i="14" s="1"/>
  <c r="J60" i="2"/>
  <c r="I61" i="14" s="1"/>
  <c r="J61" i="14" s="1"/>
  <c r="I60" i="2"/>
  <c r="T59" i="2"/>
  <c r="S59" i="2"/>
  <c r="M59" i="2"/>
  <c r="L59" i="2"/>
  <c r="Q59" i="2" s="1"/>
  <c r="K59" i="2"/>
  <c r="K60" i="14" s="1"/>
  <c r="L60" i="14" s="1"/>
  <c r="J59" i="2"/>
  <c r="I60" i="14" s="1"/>
  <c r="J60" i="14" s="1"/>
  <c r="I59" i="2"/>
  <c r="G60" i="14" s="1"/>
  <c r="T58" i="2"/>
  <c r="S58" i="2"/>
  <c r="M58" i="2"/>
  <c r="P58" i="2" s="1"/>
  <c r="L58" i="2"/>
  <c r="K58" i="2"/>
  <c r="K59" i="14" s="1"/>
  <c r="L59" i="14" s="1"/>
  <c r="J58" i="2"/>
  <c r="I58" i="2"/>
  <c r="G59" i="14" s="1"/>
  <c r="T57" i="2"/>
  <c r="S57" i="2"/>
  <c r="M57" i="2"/>
  <c r="L57" i="2"/>
  <c r="Q57" i="2" s="1"/>
  <c r="K57" i="2"/>
  <c r="K58" i="14" s="1"/>
  <c r="L58" i="14" s="1"/>
  <c r="J57" i="2"/>
  <c r="I58" i="14" s="1"/>
  <c r="J58" i="14" s="1"/>
  <c r="I57" i="2"/>
  <c r="G58" i="14" s="1"/>
  <c r="T56" i="2"/>
  <c r="S56" i="2"/>
  <c r="M56" i="2"/>
  <c r="P56" i="2" s="1"/>
  <c r="L56" i="2"/>
  <c r="K56" i="2"/>
  <c r="K57" i="14" s="1"/>
  <c r="L57" i="14" s="1"/>
  <c r="J56" i="2"/>
  <c r="I57" i="14" s="1"/>
  <c r="J57" i="14" s="1"/>
  <c r="I56" i="2"/>
  <c r="T55" i="2"/>
  <c r="S55" i="2"/>
  <c r="M55" i="2"/>
  <c r="L55" i="2"/>
  <c r="Q55" i="2" s="1"/>
  <c r="K55" i="2"/>
  <c r="K56" i="14" s="1"/>
  <c r="L56" i="14" s="1"/>
  <c r="J55" i="2"/>
  <c r="I56" i="14" s="1"/>
  <c r="J56" i="14" s="1"/>
  <c r="I55" i="2"/>
  <c r="G56" i="14" s="1"/>
  <c r="T54" i="2"/>
  <c r="S54" i="2"/>
  <c r="M54" i="2"/>
  <c r="P54" i="2" s="1"/>
  <c r="L54" i="2"/>
  <c r="K54" i="2"/>
  <c r="K55" i="14" s="1"/>
  <c r="L55" i="14" s="1"/>
  <c r="J54" i="2"/>
  <c r="I55" i="14" s="1"/>
  <c r="J55" i="14" s="1"/>
  <c r="I54" i="2"/>
  <c r="G55" i="14" s="1"/>
  <c r="T53" i="2"/>
  <c r="S53" i="2"/>
  <c r="M53" i="2"/>
  <c r="L53" i="2"/>
  <c r="Q53" i="2" s="1"/>
  <c r="K53" i="2"/>
  <c r="K54" i="14" s="1"/>
  <c r="L54" i="14" s="1"/>
  <c r="J53" i="2"/>
  <c r="I54" i="14" s="1"/>
  <c r="J54" i="14" s="1"/>
  <c r="I53" i="2"/>
  <c r="G54" i="14" s="1"/>
  <c r="T52" i="2"/>
  <c r="S52" i="2"/>
  <c r="M52" i="2"/>
  <c r="L52" i="2"/>
  <c r="Q52" i="2" s="1"/>
  <c r="K52" i="2"/>
  <c r="K53" i="14" s="1"/>
  <c r="L53" i="14" s="1"/>
  <c r="J52" i="2"/>
  <c r="I53" i="14" s="1"/>
  <c r="J53" i="14" s="1"/>
  <c r="I52" i="2"/>
  <c r="G53" i="14" s="1"/>
  <c r="T51" i="2"/>
  <c r="S51" i="2"/>
  <c r="M51" i="2"/>
  <c r="L51" i="2"/>
  <c r="Q51" i="2" s="1"/>
  <c r="K51" i="2"/>
  <c r="K52" i="14" s="1"/>
  <c r="L52" i="14" s="1"/>
  <c r="J51" i="2"/>
  <c r="I52" i="14" s="1"/>
  <c r="J52" i="14" s="1"/>
  <c r="I51" i="2"/>
  <c r="G52" i="14" s="1"/>
  <c r="T50" i="2"/>
  <c r="S50" i="2"/>
  <c r="M50" i="2"/>
  <c r="P50" i="2" s="1"/>
  <c r="L50" i="2"/>
  <c r="K50" i="2"/>
  <c r="K51" i="14" s="1"/>
  <c r="L51" i="14" s="1"/>
  <c r="J50" i="2"/>
  <c r="I51" i="14" s="1"/>
  <c r="J51" i="14" s="1"/>
  <c r="I50" i="2"/>
  <c r="G51" i="14" s="1"/>
  <c r="T49" i="2"/>
  <c r="S49" i="2"/>
  <c r="M49" i="2"/>
  <c r="L49" i="2"/>
  <c r="Q49" i="2" s="1"/>
  <c r="K49" i="2"/>
  <c r="K50" i="14" s="1"/>
  <c r="L50" i="14" s="1"/>
  <c r="J49" i="2"/>
  <c r="I50" i="14" s="1"/>
  <c r="J50" i="14" s="1"/>
  <c r="I49" i="2"/>
  <c r="G50" i="14" s="1"/>
  <c r="T48" i="2"/>
  <c r="S48" i="2"/>
  <c r="M48" i="2"/>
  <c r="P48" i="2" s="1"/>
  <c r="L48" i="2"/>
  <c r="K48" i="2"/>
  <c r="K49" i="14" s="1"/>
  <c r="L49" i="14" s="1"/>
  <c r="J48" i="2"/>
  <c r="I49" i="14" s="1"/>
  <c r="J49" i="14" s="1"/>
  <c r="I48" i="2"/>
  <c r="G49" i="14" s="1"/>
  <c r="T47" i="2"/>
  <c r="S47" i="2"/>
  <c r="M47" i="2"/>
  <c r="L47" i="2"/>
  <c r="Q47" i="2" s="1"/>
  <c r="K47" i="2"/>
  <c r="K48" i="14" s="1"/>
  <c r="L48" i="14" s="1"/>
  <c r="J47" i="2"/>
  <c r="I48" i="14" s="1"/>
  <c r="J48" i="14" s="1"/>
  <c r="I47" i="2"/>
  <c r="G48" i="14" s="1"/>
  <c r="T46" i="2"/>
  <c r="S46" i="2"/>
  <c r="M46" i="2"/>
  <c r="P46" i="2" s="1"/>
  <c r="L46" i="2"/>
  <c r="K46" i="2"/>
  <c r="K47" i="14" s="1"/>
  <c r="L47" i="14" s="1"/>
  <c r="J46" i="2"/>
  <c r="I47" i="14" s="1"/>
  <c r="J47" i="14" s="1"/>
  <c r="I46" i="2"/>
  <c r="G47" i="14" s="1"/>
  <c r="T45" i="2"/>
  <c r="S45" i="2"/>
  <c r="M45" i="2"/>
  <c r="L45" i="2"/>
  <c r="Q45" i="2" s="1"/>
  <c r="K45" i="2"/>
  <c r="K46" i="14" s="1"/>
  <c r="L46" i="14" s="1"/>
  <c r="J45" i="2"/>
  <c r="I46" i="14" s="1"/>
  <c r="J46" i="14" s="1"/>
  <c r="I45" i="2"/>
  <c r="G46" i="14" s="1"/>
  <c r="T44" i="2"/>
  <c r="S44" i="2"/>
  <c r="M44" i="2"/>
  <c r="P44" i="2" s="1"/>
  <c r="L44" i="2"/>
  <c r="K44" i="2"/>
  <c r="K45" i="14" s="1"/>
  <c r="L45" i="14" s="1"/>
  <c r="J44" i="2"/>
  <c r="I45" i="14" s="1"/>
  <c r="J45" i="14" s="1"/>
  <c r="I44" i="2"/>
  <c r="G45" i="14" s="1"/>
  <c r="T43" i="2"/>
  <c r="S43" i="2"/>
  <c r="M43" i="2"/>
  <c r="L43" i="2"/>
  <c r="Q43" i="2" s="1"/>
  <c r="K43" i="2"/>
  <c r="K44" i="14" s="1"/>
  <c r="L44" i="14" s="1"/>
  <c r="J43" i="2"/>
  <c r="I44" i="14" s="1"/>
  <c r="J44" i="14" s="1"/>
  <c r="I43" i="2"/>
  <c r="G44" i="14" s="1"/>
  <c r="T42" i="2"/>
  <c r="S42" i="2"/>
  <c r="M42" i="2"/>
  <c r="P42" i="2" s="1"/>
  <c r="L42" i="2"/>
  <c r="K42" i="2"/>
  <c r="K43" i="14" s="1"/>
  <c r="L43" i="14" s="1"/>
  <c r="J42" i="2"/>
  <c r="I43" i="14" s="1"/>
  <c r="J43" i="14" s="1"/>
  <c r="I42" i="2"/>
  <c r="G43" i="14" s="1"/>
  <c r="T41" i="2"/>
  <c r="S41" i="2"/>
  <c r="M41" i="2"/>
  <c r="L41" i="2"/>
  <c r="Q41" i="2" s="1"/>
  <c r="K41" i="2"/>
  <c r="K42" i="14" s="1"/>
  <c r="L42" i="14" s="1"/>
  <c r="J41" i="2"/>
  <c r="I42" i="14" s="1"/>
  <c r="J42" i="14" s="1"/>
  <c r="I41" i="2"/>
  <c r="G42" i="14" s="1"/>
  <c r="T40" i="2"/>
  <c r="S40" i="2"/>
  <c r="M40" i="2"/>
  <c r="L40" i="2"/>
  <c r="Q40" i="2" s="1"/>
  <c r="K40" i="2"/>
  <c r="K41" i="14" s="1"/>
  <c r="L41" i="14" s="1"/>
  <c r="J40" i="2"/>
  <c r="I41" i="14" s="1"/>
  <c r="J41" i="14" s="1"/>
  <c r="I40" i="2"/>
  <c r="G41" i="14" s="1"/>
  <c r="T39" i="2"/>
  <c r="S39" i="2"/>
  <c r="M39" i="2"/>
  <c r="L39" i="2"/>
  <c r="Q39" i="2" s="1"/>
  <c r="K39" i="2"/>
  <c r="K40" i="14" s="1"/>
  <c r="L40" i="14" s="1"/>
  <c r="J39" i="2"/>
  <c r="I40" i="14" s="1"/>
  <c r="J40" i="14" s="1"/>
  <c r="I39" i="2"/>
  <c r="G40" i="14" s="1"/>
  <c r="T38" i="2"/>
  <c r="S38" i="2"/>
  <c r="M38" i="2"/>
  <c r="P38" i="2" s="1"/>
  <c r="L38" i="2"/>
  <c r="K38" i="2"/>
  <c r="K39" i="14" s="1"/>
  <c r="L39" i="14" s="1"/>
  <c r="J38" i="2"/>
  <c r="I39" i="14" s="1"/>
  <c r="J39" i="14" s="1"/>
  <c r="I38" i="2"/>
  <c r="G39" i="14" s="1"/>
  <c r="T37" i="2"/>
  <c r="S37" i="2"/>
  <c r="M37" i="2"/>
  <c r="L37" i="2"/>
  <c r="Q37" i="2" s="1"/>
  <c r="K37" i="2"/>
  <c r="K38" i="14" s="1"/>
  <c r="L38" i="14" s="1"/>
  <c r="J37" i="2"/>
  <c r="I38" i="14" s="1"/>
  <c r="J38" i="14" s="1"/>
  <c r="I37" i="2"/>
  <c r="G38" i="14" s="1"/>
  <c r="T36" i="2"/>
  <c r="S36" i="2"/>
  <c r="M36" i="2"/>
  <c r="P36" i="2" s="1"/>
  <c r="L36" i="2"/>
  <c r="K36" i="2"/>
  <c r="K37" i="14" s="1"/>
  <c r="L37" i="14" s="1"/>
  <c r="J36" i="2"/>
  <c r="I37" i="14" s="1"/>
  <c r="J37" i="14" s="1"/>
  <c r="I36" i="2"/>
  <c r="G37" i="14" s="1"/>
  <c r="T35" i="2"/>
  <c r="S35" i="2"/>
  <c r="M35" i="2"/>
  <c r="L35" i="2"/>
  <c r="Q35" i="2" s="1"/>
  <c r="K35" i="2"/>
  <c r="K36" i="14" s="1"/>
  <c r="L36" i="14" s="1"/>
  <c r="J35" i="2"/>
  <c r="I36" i="14" s="1"/>
  <c r="J36" i="14" s="1"/>
  <c r="I35" i="2"/>
  <c r="G36" i="14" s="1"/>
  <c r="T34" i="2"/>
  <c r="S34" i="2"/>
  <c r="M34" i="2"/>
  <c r="L34" i="2"/>
  <c r="Q34" i="2" s="1"/>
  <c r="K34" i="2"/>
  <c r="K35" i="14" s="1"/>
  <c r="L35" i="14" s="1"/>
  <c r="J34" i="2"/>
  <c r="I35" i="14" s="1"/>
  <c r="J35" i="14" s="1"/>
  <c r="I34" i="2"/>
  <c r="G35" i="14" s="1"/>
  <c r="T33" i="2"/>
  <c r="S33" i="2"/>
  <c r="M33" i="2"/>
  <c r="L33" i="2"/>
  <c r="Q33" i="2" s="1"/>
  <c r="K33" i="2"/>
  <c r="K34" i="14" s="1"/>
  <c r="L34" i="14" s="1"/>
  <c r="J33" i="2"/>
  <c r="I34" i="14" s="1"/>
  <c r="J34" i="14" s="1"/>
  <c r="I33" i="2"/>
  <c r="G34" i="14" s="1"/>
  <c r="T32" i="2"/>
  <c r="S32" i="2"/>
  <c r="M32" i="2"/>
  <c r="P32" i="2" s="1"/>
  <c r="L32" i="2"/>
  <c r="K32" i="2"/>
  <c r="K33" i="14" s="1"/>
  <c r="L33" i="14" s="1"/>
  <c r="J32" i="2"/>
  <c r="I33" i="14" s="1"/>
  <c r="J33" i="14" s="1"/>
  <c r="I32" i="2"/>
  <c r="G33" i="14" s="1"/>
  <c r="T31" i="2"/>
  <c r="S31" i="2"/>
  <c r="M31" i="2"/>
  <c r="L31" i="2"/>
  <c r="Q31" i="2" s="1"/>
  <c r="K31" i="2"/>
  <c r="K32" i="14" s="1"/>
  <c r="L32" i="14" s="1"/>
  <c r="J31" i="2"/>
  <c r="I32" i="14" s="1"/>
  <c r="J32" i="14" s="1"/>
  <c r="I31" i="2"/>
  <c r="G32" i="14" s="1"/>
  <c r="T30" i="2"/>
  <c r="S30" i="2"/>
  <c r="M30" i="2"/>
  <c r="P30" i="2" s="1"/>
  <c r="L30" i="2"/>
  <c r="K30" i="2"/>
  <c r="K31" i="14" s="1"/>
  <c r="L31" i="14" s="1"/>
  <c r="J30" i="2"/>
  <c r="I31" i="14" s="1"/>
  <c r="J31" i="14" s="1"/>
  <c r="I30" i="2"/>
  <c r="G31" i="14" s="1"/>
  <c r="T29" i="2"/>
  <c r="S29" i="2"/>
  <c r="M29" i="2"/>
  <c r="L29" i="2"/>
  <c r="Q29" i="2" s="1"/>
  <c r="K29" i="2"/>
  <c r="K30" i="14" s="1"/>
  <c r="L30" i="14" s="1"/>
  <c r="J29" i="2"/>
  <c r="I30" i="14" s="1"/>
  <c r="J30" i="14" s="1"/>
  <c r="I29" i="2"/>
  <c r="G30" i="14" s="1"/>
  <c r="T28" i="2"/>
  <c r="S28" i="2"/>
  <c r="M28" i="2"/>
  <c r="L28" i="2"/>
  <c r="Q28" i="2" s="1"/>
  <c r="K28" i="2"/>
  <c r="K29" i="14" s="1"/>
  <c r="L29" i="14" s="1"/>
  <c r="J28" i="2"/>
  <c r="I29" i="14" s="1"/>
  <c r="J29" i="14" s="1"/>
  <c r="I28" i="2"/>
  <c r="G29" i="14" s="1"/>
  <c r="T27" i="2"/>
  <c r="S27" i="2"/>
  <c r="M27" i="2"/>
  <c r="P27" i="2" s="1"/>
  <c r="L27" i="2"/>
  <c r="K27" i="2"/>
  <c r="K28" i="14" s="1"/>
  <c r="L28" i="14" s="1"/>
  <c r="J27" i="2"/>
  <c r="I28" i="14" s="1"/>
  <c r="J28" i="14" s="1"/>
  <c r="I27" i="2"/>
  <c r="G28" i="14" s="1"/>
  <c r="T26" i="2"/>
  <c r="S26" i="2"/>
  <c r="M26" i="2"/>
  <c r="P26" i="2" s="1"/>
  <c r="L26" i="2"/>
  <c r="K26" i="2"/>
  <c r="K27" i="14" s="1"/>
  <c r="L27" i="14" s="1"/>
  <c r="J26" i="2"/>
  <c r="I27" i="14" s="1"/>
  <c r="J27" i="14" s="1"/>
  <c r="I26" i="2"/>
  <c r="G27" i="14" s="1"/>
  <c r="T25" i="2"/>
  <c r="S25" i="2"/>
  <c r="M25" i="2"/>
  <c r="L25" i="2"/>
  <c r="Q25" i="2" s="1"/>
  <c r="K25" i="2"/>
  <c r="K26" i="14" s="1"/>
  <c r="L26" i="14" s="1"/>
  <c r="J25" i="2"/>
  <c r="I26" i="14" s="1"/>
  <c r="J26" i="14" s="1"/>
  <c r="I25" i="2"/>
  <c r="G26" i="14" s="1"/>
  <c r="T24" i="2"/>
  <c r="S24" i="2"/>
  <c r="M24" i="2"/>
  <c r="P24" i="2" s="1"/>
  <c r="L24" i="2"/>
  <c r="K24" i="2"/>
  <c r="K25" i="14" s="1"/>
  <c r="L25" i="14" s="1"/>
  <c r="J24" i="2"/>
  <c r="I25" i="14" s="1"/>
  <c r="J25" i="14" s="1"/>
  <c r="I24" i="2"/>
  <c r="G25" i="14" s="1"/>
  <c r="T23" i="2"/>
  <c r="S23" i="2"/>
  <c r="M23" i="2"/>
  <c r="L23" i="2"/>
  <c r="Q23" i="2" s="1"/>
  <c r="K23" i="2"/>
  <c r="K24" i="14" s="1"/>
  <c r="L24" i="14" s="1"/>
  <c r="J23" i="2"/>
  <c r="I24" i="14" s="1"/>
  <c r="J24" i="14" s="1"/>
  <c r="I23" i="2"/>
  <c r="G24" i="14" s="1"/>
  <c r="T22" i="2"/>
  <c r="S22" i="2"/>
  <c r="M22" i="2"/>
  <c r="L22" i="2"/>
  <c r="Q22" i="2" s="1"/>
  <c r="K22" i="2"/>
  <c r="K23" i="14" s="1"/>
  <c r="L23" i="14" s="1"/>
  <c r="J22" i="2"/>
  <c r="I23" i="14" s="1"/>
  <c r="J23" i="14" s="1"/>
  <c r="I22" i="2"/>
  <c r="G23" i="14" s="1"/>
  <c r="T21" i="2"/>
  <c r="S21" i="2"/>
  <c r="M21" i="2"/>
  <c r="L21" i="2"/>
  <c r="Q21" i="2" s="1"/>
  <c r="K21" i="2"/>
  <c r="K22" i="14" s="1"/>
  <c r="L22" i="14" s="1"/>
  <c r="J21" i="2"/>
  <c r="I22" i="14" s="1"/>
  <c r="J22" i="14" s="1"/>
  <c r="I21" i="2"/>
  <c r="G22" i="14" s="1"/>
  <c r="T20" i="2"/>
  <c r="S20" i="2"/>
  <c r="M20" i="2"/>
  <c r="P20" i="2" s="1"/>
  <c r="L20" i="2"/>
  <c r="K20" i="2"/>
  <c r="K21" i="14" s="1"/>
  <c r="L21" i="14" s="1"/>
  <c r="J20" i="2"/>
  <c r="I21" i="14" s="1"/>
  <c r="J21" i="14" s="1"/>
  <c r="I20" i="2"/>
  <c r="G21" i="14" s="1"/>
  <c r="T19" i="2"/>
  <c r="S19" i="2"/>
  <c r="M19" i="2"/>
  <c r="L19" i="2"/>
  <c r="Q19" i="2" s="1"/>
  <c r="K19" i="2"/>
  <c r="K20" i="14" s="1"/>
  <c r="L20" i="14" s="1"/>
  <c r="J19" i="2"/>
  <c r="I20" i="14" s="1"/>
  <c r="J20" i="14" s="1"/>
  <c r="I19" i="2"/>
  <c r="G20" i="14" s="1"/>
  <c r="T18" i="2"/>
  <c r="S18" i="2"/>
  <c r="M18" i="2"/>
  <c r="P18" i="2" s="1"/>
  <c r="L18" i="2"/>
  <c r="K18" i="2"/>
  <c r="K19" i="14" s="1"/>
  <c r="L19" i="14" s="1"/>
  <c r="J18" i="2"/>
  <c r="I19" i="14" s="1"/>
  <c r="J19" i="14" s="1"/>
  <c r="I18" i="2"/>
  <c r="G19" i="14" s="1"/>
  <c r="T17" i="2"/>
  <c r="S17" i="2"/>
  <c r="M17" i="2"/>
  <c r="L17" i="2"/>
  <c r="Q17" i="2" s="1"/>
  <c r="K17" i="2"/>
  <c r="K18" i="14" s="1"/>
  <c r="L18" i="14" s="1"/>
  <c r="J17" i="2"/>
  <c r="I18" i="14" s="1"/>
  <c r="J18" i="14" s="1"/>
  <c r="I17" i="2"/>
  <c r="G18" i="14" s="1"/>
  <c r="T16" i="2"/>
  <c r="S16" i="2"/>
  <c r="M16" i="2"/>
  <c r="L16" i="2"/>
  <c r="Q16" i="2" s="1"/>
  <c r="K16" i="2"/>
  <c r="K17" i="14" s="1"/>
  <c r="L17" i="14" s="1"/>
  <c r="J16" i="2"/>
  <c r="I17" i="14" s="1"/>
  <c r="J17" i="14" s="1"/>
  <c r="I16" i="2"/>
  <c r="G17" i="14" s="1"/>
  <c r="T15" i="2"/>
  <c r="S15" i="2"/>
  <c r="M15" i="2"/>
  <c r="P15" i="2" s="1"/>
  <c r="L15" i="2"/>
  <c r="Q15" i="2" s="1"/>
  <c r="K15" i="2"/>
  <c r="K16" i="14" s="1"/>
  <c r="L16" i="14" s="1"/>
  <c r="J15" i="2"/>
  <c r="I16" i="14" s="1"/>
  <c r="J16" i="14" s="1"/>
  <c r="I15" i="2"/>
  <c r="G16" i="14" s="1"/>
  <c r="T14" i="2"/>
  <c r="S14" i="2"/>
  <c r="M14" i="2"/>
  <c r="P14" i="2" s="1"/>
  <c r="L14" i="2"/>
  <c r="K14" i="2"/>
  <c r="K15" i="14" s="1"/>
  <c r="L15" i="14" s="1"/>
  <c r="J14" i="2"/>
  <c r="I15" i="14" s="1"/>
  <c r="J15" i="14" s="1"/>
  <c r="I14" i="2"/>
  <c r="G15" i="14" s="1"/>
  <c r="T13" i="2"/>
  <c r="S13" i="2"/>
  <c r="M13" i="2"/>
  <c r="L13" i="2"/>
  <c r="Q13" i="2" s="1"/>
  <c r="K13" i="2"/>
  <c r="K14" i="14" s="1"/>
  <c r="L14" i="14" s="1"/>
  <c r="J13" i="2"/>
  <c r="I14" i="14" s="1"/>
  <c r="J14" i="14" s="1"/>
  <c r="I13" i="2"/>
  <c r="G14" i="14" s="1"/>
  <c r="T12" i="2"/>
  <c r="S12" i="2"/>
  <c r="M12" i="2"/>
  <c r="P12" i="2" s="1"/>
  <c r="L12" i="2"/>
  <c r="K12" i="2"/>
  <c r="K13" i="14" s="1"/>
  <c r="L13" i="14" s="1"/>
  <c r="J12" i="2"/>
  <c r="I13" i="14" s="1"/>
  <c r="J13" i="14" s="1"/>
  <c r="I12" i="2"/>
  <c r="G13" i="14" s="1"/>
  <c r="T11" i="2"/>
  <c r="S11" i="2"/>
  <c r="M11" i="2"/>
  <c r="P11" i="2" s="1"/>
  <c r="L11" i="2"/>
  <c r="Q11" i="2" s="1"/>
  <c r="K11" i="2"/>
  <c r="K12" i="14" s="1"/>
  <c r="L12" i="14" s="1"/>
  <c r="J11" i="2"/>
  <c r="I12" i="14" s="1"/>
  <c r="J12" i="14" s="1"/>
  <c r="I11" i="2"/>
  <c r="G12" i="14" s="1"/>
  <c r="T10" i="2"/>
  <c r="S10" i="2"/>
  <c r="M10" i="2"/>
  <c r="L10" i="2"/>
  <c r="Q10" i="2" s="1"/>
  <c r="K10" i="2"/>
  <c r="K11" i="14" s="1"/>
  <c r="L11" i="14" s="1"/>
  <c r="J10" i="2"/>
  <c r="I11" i="14" s="1"/>
  <c r="J11" i="14" s="1"/>
  <c r="I10" i="2"/>
  <c r="G11" i="14" s="1"/>
  <c r="T9" i="2"/>
  <c r="S9" i="2"/>
  <c r="M9" i="2"/>
  <c r="L9" i="2"/>
  <c r="Q9" i="2" s="1"/>
  <c r="K9" i="2"/>
  <c r="K10" i="14" s="1"/>
  <c r="L10" i="14" s="1"/>
  <c r="J9" i="2"/>
  <c r="I10" i="14" s="1"/>
  <c r="J10" i="14" s="1"/>
  <c r="I9" i="2"/>
  <c r="G10" i="14" s="1"/>
  <c r="T8" i="2"/>
  <c r="S8" i="2"/>
  <c r="M8" i="2"/>
  <c r="P8" i="2" s="1"/>
  <c r="L8" i="2"/>
  <c r="K8" i="2"/>
  <c r="K9" i="14" s="1"/>
  <c r="L9" i="14" s="1"/>
  <c r="J8" i="2"/>
  <c r="I9" i="14" s="1"/>
  <c r="J9" i="14" s="1"/>
  <c r="I8" i="2"/>
  <c r="G9" i="14" s="1"/>
  <c r="T7" i="2"/>
  <c r="S7" i="2"/>
  <c r="M7" i="2"/>
  <c r="L7" i="2"/>
  <c r="Q7" i="2" s="1"/>
  <c r="K7" i="2"/>
  <c r="K8" i="14" s="1"/>
  <c r="L8" i="14" s="1"/>
  <c r="J7" i="2"/>
  <c r="I8" i="14" s="1"/>
  <c r="J8" i="14" s="1"/>
  <c r="I7" i="2"/>
  <c r="G8" i="14" s="1"/>
  <c r="T6" i="2"/>
  <c r="S6" i="2"/>
  <c r="M6" i="2"/>
  <c r="P6" i="2" s="1"/>
  <c r="L6" i="2"/>
  <c r="K6" i="2"/>
  <c r="K7" i="14" s="1"/>
  <c r="L7" i="14" s="1"/>
  <c r="J6" i="2"/>
  <c r="I7" i="14" s="1"/>
  <c r="J7" i="14" s="1"/>
  <c r="I6" i="2"/>
  <c r="G7" i="14" s="1"/>
  <c r="T5" i="2"/>
  <c r="S5" i="2"/>
  <c r="M5" i="2"/>
  <c r="L5" i="2"/>
  <c r="Q5" i="2" s="1"/>
  <c r="K5" i="2"/>
  <c r="K6" i="14" s="1"/>
  <c r="L6" i="14" s="1"/>
  <c r="J5" i="2"/>
  <c r="I6" i="14" s="1"/>
  <c r="AZ76" i="7"/>
  <c r="BA76" i="7" s="1"/>
  <c r="AA77" i="2" s="1"/>
  <c r="AX76" i="7"/>
  <c r="AY76" i="7" s="1"/>
  <c r="Z77" i="2" s="1"/>
  <c r="AV76" i="7"/>
  <c r="AW76" i="7" s="1"/>
  <c r="Y77" i="2" s="1"/>
  <c r="AT76" i="7"/>
  <c r="AU76" i="7" s="1"/>
  <c r="X77" i="2" s="1"/>
  <c r="AR76" i="7"/>
  <c r="AQ76" i="7"/>
  <c r="AN76" i="7"/>
  <c r="AP76" i="7" s="1"/>
  <c r="V77" i="2" s="1"/>
  <c r="AK76" i="7"/>
  <c r="AM76" i="7" s="1"/>
  <c r="U77" i="2" s="1"/>
  <c r="AZ75" i="7"/>
  <c r="BA75" i="7" s="1"/>
  <c r="AA76" i="2" s="1"/>
  <c r="AX75" i="7"/>
  <c r="AY75" i="7" s="1"/>
  <c r="Z76" i="2" s="1"/>
  <c r="AV75" i="7"/>
  <c r="AW75" i="7" s="1"/>
  <c r="Y76" i="2" s="1"/>
  <c r="AT75" i="7"/>
  <c r="AU75" i="7" s="1"/>
  <c r="X76" i="2" s="1"/>
  <c r="AR75" i="7"/>
  <c r="AQ75" i="7"/>
  <c r="AS75" i="7" s="1"/>
  <c r="W76" i="2" s="1"/>
  <c r="AN75" i="7"/>
  <c r="AP75" i="7" s="1"/>
  <c r="V76" i="2" s="1"/>
  <c r="AK75" i="7"/>
  <c r="AM75" i="7" s="1"/>
  <c r="AZ74" i="7"/>
  <c r="BA74" i="7" s="1"/>
  <c r="AA75" i="2" s="1"/>
  <c r="AX74" i="7"/>
  <c r="AY74" i="7" s="1"/>
  <c r="Z75" i="2" s="1"/>
  <c r="AV74" i="7"/>
  <c r="AW74" i="7" s="1"/>
  <c r="Y75" i="2" s="1"/>
  <c r="AT74" i="7"/>
  <c r="AU74" i="7" s="1"/>
  <c r="X75" i="2" s="1"/>
  <c r="AR74" i="7"/>
  <c r="AQ74" i="7"/>
  <c r="AN74" i="7"/>
  <c r="AP74" i="7" s="1"/>
  <c r="V75" i="2" s="1"/>
  <c r="AK74" i="7"/>
  <c r="AM74" i="7" s="1"/>
  <c r="AZ73" i="7"/>
  <c r="BA73" i="7" s="1"/>
  <c r="AA74" i="2" s="1"/>
  <c r="AX73" i="7"/>
  <c r="AY73" i="7" s="1"/>
  <c r="Z74" i="2" s="1"/>
  <c r="AV73" i="7"/>
  <c r="AW73" i="7" s="1"/>
  <c r="Y74" i="2" s="1"/>
  <c r="AT73" i="7"/>
  <c r="AU73" i="7" s="1"/>
  <c r="X74" i="2" s="1"/>
  <c r="AR73" i="7"/>
  <c r="AQ73" i="7"/>
  <c r="AN73" i="7"/>
  <c r="AP73" i="7" s="1"/>
  <c r="V74" i="2" s="1"/>
  <c r="AK73" i="7"/>
  <c r="AM73" i="7" s="1"/>
  <c r="U74" i="2" s="1"/>
  <c r="AZ72" i="7"/>
  <c r="BA72" i="7" s="1"/>
  <c r="AA73" i="2" s="1"/>
  <c r="AX72" i="7"/>
  <c r="AY72" i="7" s="1"/>
  <c r="Z73" i="2" s="1"/>
  <c r="AV72" i="7"/>
  <c r="AW72" i="7" s="1"/>
  <c r="Y73" i="2" s="1"/>
  <c r="AT72" i="7"/>
  <c r="AU72" i="7" s="1"/>
  <c r="X73" i="2" s="1"/>
  <c r="AR72" i="7"/>
  <c r="AQ72" i="7"/>
  <c r="AN72" i="7"/>
  <c r="AP72" i="7" s="1"/>
  <c r="V73" i="2" s="1"/>
  <c r="AK72" i="7"/>
  <c r="AM72" i="7" s="1"/>
  <c r="AZ71" i="7"/>
  <c r="BA71" i="7" s="1"/>
  <c r="AA72" i="2" s="1"/>
  <c r="AX71" i="7"/>
  <c r="AY71" i="7" s="1"/>
  <c r="Z72" i="2" s="1"/>
  <c r="AV71" i="7"/>
  <c r="AW71" i="7" s="1"/>
  <c r="Y72" i="2" s="1"/>
  <c r="AU71" i="7"/>
  <c r="X72" i="2" s="1"/>
  <c r="AT71" i="7"/>
  <c r="AR71" i="7"/>
  <c r="AQ71" i="7"/>
  <c r="AN71" i="7"/>
  <c r="AP71" i="7" s="1"/>
  <c r="V72" i="2" s="1"/>
  <c r="AK71" i="7"/>
  <c r="AM71" i="7" s="1"/>
  <c r="AZ70" i="7"/>
  <c r="BA70" i="7" s="1"/>
  <c r="AA71" i="2" s="1"/>
  <c r="AX70" i="7"/>
  <c r="AY70" i="7" s="1"/>
  <c r="Z71" i="2" s="1"/>
  <c r="AV70" i="7"/>
  <c r="AW70" i="7" s="1"/>
  <c r="Y71" i="2" s="1"/>
  <c r="AT70" i="7"/>
  <c r="AU70" i="7" s="1"/>
  <c r="X71" i="2" s="1"/>
  <c r="AR70" i="7"/>
  <c r="AQ70" i="7"/>
  <c r="AP70" i="7"/>
  <c r="V71" i="2" s="1"/>
  <c r="AN70" i="7"/>
  <c r="AK70" i="7"/>
  <c r="AM70" i="7" s="1"/>
  <c r="U71" i="2" s="1"/>
  <c r="AZ69" i="7"/>
  <c r="BA69" i="7" s="1"/>
  <c r="AA70" i="2" s="1"/>
  <c r="AX69" i="7"/>
  <c r="AY69" i="7" s="1"/>
  <c r="Z70" i="2" s="1"/>
  <c r="AV69" i="7"/>
  <c r="AW69" i="7" s="1"/>
  <c r="Y70" i="2" s="1"/>
  <c r="AT69" i="7"/>
  <c r="AU69" i="7" s="1"/>
  <c r="X70" i="2" s="1"/>
  <c r="AR69" i="7"/>
  <c r="AQ69" i="7"/>
  <c r="AN69" i="7"/>
  <c r="AP69" i="7" s="1"/>
  <c r="V70" i="2" s="1"/>
  <c r="AK69" i="7"/>
  <c r="AM69" i="7" s="1"/>
  <c r="AZ68" i="7"/>
  <c r="BA68" i="7" s="1"/>
  <c r="AA69" i="2" s="1"/>
  <c r="AX68" i="7"/>
  <c r="AY68" i="7" s="1"/>
  <c r="Z69" i="2" s="1"/>
  <c r="AV68" i="7"/>
  <c r="AW68" i="7" s="1"/>
  <c r="Y69" i="2" s="1"/>
  <c r="AT68" i="7"/>
  <c r="AU68" i="7" s="1"/>
  <c r="X69" i="2" s="1"/>
  <c r="AR68" i="7"/>
  <c r="AQ68" i="7"/>
  <c r="AN68" i="7"/>
  <c r="AP68" i="7" s="1"/>
  <c r="V69" i="2" s="1"/>
  <c r="AK68" i="7"/>
  <c r="AM68" i="7" s="1"/>
  <c r="AZ67" i="7"/>
  <c r="BA67" i="7" s="1"/>
  <c r="AA68" i="2" s="1"/>
  <c r="AX67" i="7"/>
  <c r="AY67" i="7" s="1"/>
  <c r="Z68" i="2" s="1"/>
  <c r="AV67" i="7"/>
  <c r="AW67" i="7" s="1"/>
  <c r="Y68" i="2" s="1"/>
  <c r="AT67" i="7"/>
  <c r="AU67" i="7" s="1"/>
  <c r="X68" i="2" s="1"/>
  <c r="AR67" i="7"/>
  <c r="AQ67" i="7"/>
  <c r="AN67" i="7"/>
  <c r="AP67" i="7" s="1"/>
  <c r="V68" i="2" s="1"/>
  <c r="AK67" i="7"/>
  <c r="AM67" i="7" s="1"/>
  <c r="U68" i="2" s="1"/>
  <c r="AZ66" i="7"/>
  <c r="BA66" i="7" s="1"/>
  <c r="AA67" i="2" s="1"/>
  <c r="AX66" i="7"/>
  <c r="AY66" i="7" s="1"/>
  <c r="Z67" i="2" s="1"/>
  <c r="AV66" i="7"/>
  <c r="AW66" i="7" s="1"/>
  <c r="Y67" i="2" s="1"/>
  <c r="AT66" i="7"/>
  <c r="AU66" i="7" s="1"/>
  <c r="X67" i="2" s="1"/>
  <c r="AR66" i="7"/>
  <c r="AQ66" i="7"/>
  <c r="AN66" i="7"/>
  <c r="AP66" i="7" s="1"/>
  <c r="V67" i="2" s="1"/>
  <c r="AK66" i="7"/>
  <c r="AM66" i="7" s="1"/>
  <c r="AZ65" i="7"/>
  <c r="BA65" i="7" s="1"/>
  <c r="AA66" i="2" s="1"/>
  <c r="AX65" i="7"/>
  <c r="AY65" i="7" s="1"/>
  <c r="Z66" i="2" s="1"/>
  <c r="AV65" i="7"/>
  <c r="AW65" i="7" s="1"/>
  <c r="Y66" i="2" s="1"/>
  <c r="AT65" i="7"/>
  <c r="AU65" i="7" s="1"/>
  <c r="X66" i="2" s="1"/>
  <c r="AR65" i="7"/>
  <c r="AQ65" i="7"/>
  <c r="AN65" i="7"/>
  <c r="AP65" i="7" s="1"/>
  <c r="V66" i="2" s="1"/>
  <c r="AK65" i="7"/>
  <c r="AM65" i="7" s="1"/>
  <c r="AZ64" i="7"/>
  <c r="BA64" i="7" s="1"/>
  <c r="AA65" i="2" s="1"/>
  <c r="AX64" i="7"/>
  <c r="AY64" i="7" s="1"/>
  <c r="Z65" i="2" s="1"/>
  <c r="AV64" i="7"/>
  <c r="AW64" i="7" s="1"/>
  <c r="Y65" i="2" s="1"/>
  <c r="AT64" i="7"/>
  <c r="AU64" i="7" s="1"/>
  <c r="X65" i="2" s="1"/>
  <c r="AR64" i="7"/>
  <c r="AQ64" i="7"/>
  <c r="AN64" i="7"/>
  <c r="AP64" i="7" s="1"/>
  <c r="V65" i="2" s="1"/>
  <c r="AK64" i="7"/>
  <c r="AM64" i="7" s="1"/>
  <c r="U65" i="2" s="1"/>
  <c r="AZ63" i="7"/>
  <c r="BA63" i="7" s="1"/>
  <c r="AA64" i="2" s="1"/>
  <c r="AX63" i="7"/>
  <c r="AY63" i="7" s="1"/>
  <c r="Z64" i="2" s="1"/>
  <c r="AV63" i="7"/>
  <c r="AW63" i="7" s="1"/>
  <c r="Y64" i="2" s="1"/>
  <c r="AT63" i="7"/>
  <c r="AU63" i="7" s="1"/>
  <c r="X64" i="2" s="1"/>
  <c r="AR63" i="7"/>
  <c r="AQ63" i="7"/>
  <c r="AN63" i="7"/>
  <c r="AP63" i="7" s="1"/>
  <c r="V64" i="2" s="1"/>
  <c r="AK63" i="7"/>
  <c r="AM63" i="7" s="1"/>
  <c r="AZ62" i="7"/>
  <c r="BA62" i="7" s="1"/>
  <c r="AA63" i="2" s="1"/>
  <c r="AX62" i="7"/>
  <c r="AY62" i="7" s="1"/>
  <c r="Z63" i="2" s="1"/>
  <c r="AV62" i="7"/>
  <c r="AW62" i="7" s="1"/>
  <c r="Y63" i="2" s="1"/>
  <c r="AT62" i="7"/>
  <c r="AU62" i="7" s="1"/>
  <c r="X63" i="2" s="1"/>
  <c r="AR62" i="7"/>
  <c r="AQ62" i="7"/>
  <c r="AN62" i="7"/>
  <c r="AP62" i="7" s="1"/>
  <c r="V63" i="2" s="1"/>
  <c r="AK62" i="7"/>
  <c r="AM62" i="7" s="1"/>
  <c r="U63" i="2" s="1"/>
  <c r="AZ61" i="7"/>
  <c r="BA61" i="7" s="1"/>
  <c r="AA62" i="2" s="1"/>
  <c r="AX61" i="7"/>
  <c r="AY61" i="7" s="1"/>
  <c r="Z62" i="2" s="1"/>
  <c r="AV61" i="7"/>
  <c r="AW61" i="7" s="1"/>
  <c r="Y62" i="2" s="1"/>
  <c r="AT61" i="7"/>
  <c r="AU61" i="7" s="1"/>
  <c r="X62" i="2" s="1"/>
  <c r="AR61" i="7"/>
  <c r="AS61" i="7" s="1"/>
  <c r="W62" i="2" s="1"/>
  <c r="AQ61" i="7"/>
  <c r="AN61" i="7"/>
  <c r="AP61" i="7" s="1"/>
  <c r="V62" i="2" s="1"/>
  <c r="AK61" i="7"/>
  <c r="AM61" i="7" s="1"/>
  <c r="U62" i="2" s="1"/>
  <c r="AZ60" i="7"/>
  <c r="BA60" i="7" s="1"/>
  <c r="AA61" i="2" s="1"/>
  <c r="AX60" i="7"/>
  <c r="AY60" i="7" s="1"/>
  <c r="Z61" i="2" s="1"/>
  <c r="AW60" i="7"/>
  <c r="Y61" i="2" s="1"/>
  <c r="AV60" i="7"/>
  <c r="AT60" i="7"/>
  <c r="AU60" i="7" s="1"/>
  <c r="X61" i="2" s="1"/>
  <c r="AR60" i="7"/>
  <c r="AQ60" i="7"/>
  <c r="AN60" i="7"/>
  <c r="AP60" i="7" s="1"/>
  <c r="V61" i="2" s="1"/>
  <c r="AK60" i="7"/>
  <c r="AM60" i="7" s="1"/>
  <c r="AZ59" i="7"/>
  <c r="BA59" i="7" s="1"/>
  <c r="AA60" i="2" s="1"/>
  <c r="AX59" i="7"/>
  <c r="AY59" i="7" s="1"/>
  <c r="Z60" i="2" s="1"/>
  <c r="AV59" i="7"/>
  <c r="AW59" i="7" s="1"/>
  <c r="Y60" i="2" s="1"/>
  <c r="AT59" i="7"/>
  <c r="AU59" i="7" s="1"/>
  <c r="X60" i="2" s="1"/>
  <c r="AR59" i="7"/>
  <c r="AQ59" i="7"/>
  <c r="AN59" i="7"/>
  <c r="AP59" i="7" s="1"/>
  <c r="V60" i="2" s="1"/>
  <c r="AK59" i="7"/>
  <c r="AM59" i="7" s="1"/>
  <c r="U60" i="2" s="1"/>
  <c r="AZ58" i="7"/>
  <c r="BA58" i="7" s="1"/>
  <c r="AA59" i="2" s="1"/>
  <c r="AX58" i="7"/>
  <c r="AY58" i="7" s="1"/>
  <c r="Z59" i="2" s="1"/>
  <c r="AV58" i="7"/>
  <c r="AW58" i="7" s="1"/>
  <c r="Y59" i="2" s="1"/>
  <c r="AT58" i="7"/>
  <c r="AU58" i="7" s="1"/>
  <c r="X59" i="2" s="1"/>
  <c r="AR58" i="7"/>
  <c r="AQ58" i="7"/>
  <c r="AS58" i="7" s="1"/>
  <c r="W59" i="2" s="1"/>
  <c r="AN58" i="7"/>
  <c r="AP58" i="7" s="1"/>
  <c r="V59" i="2" s="1"/>
  <c r="AK58" i="7"/>
  <c r="AM58" i="7" s="1"/>
  <c r="U59" i="2" s="1"/>
  <c r="AZ57" i="7"/>
  <c r="BA57" i="7" s="1"/>
  <c r="AA58" i="2" s="1"/>
  <c r="AX57" i="7"/>
  <c r="AY57" i="7" s="1"/>
  <c r="Z58" i="2" s="1"/>
  <c r="AV57" i="7"/>
  <c r="AW57" i="7" s="1"/>
  <c r="Y58" i="2" s="1"/>
  <c r="AT57" i="7"/>
  <c r="AU57" i="7" s="1"/>
  <c r="X58" i="2" s="1"/>
  <c r="AR57" i="7"/>
  <c r="AQ57" i="7"/>
  <c r="AN57" i="7"/>
  <c r="AP57" i="7" s="1"/>
  <c r="V58" i="2" s="1"/>
  <c r="AK57" i="7"/>
  <c r="AM57" i="7" s="1"/>
  <c r="AZ56" i="7"/>
  <c r="BA56" i="7" s="1"/>
  <c r="AA57" i="2" s="1"/>
  <c r="AX56" i="7"/>
  <c r="AY56" i="7" s="1"/>
  <c r="Z57" i="2" s="1"/>
  <c r="AV56" i="7"/>
  <c r="AW56" i="7" s="1"/>
  <c r="Y57" i="2" s="1"/>
  <c r="AT56" i="7"/>
  <c r="AU56" i="7" s="1"/>
  <c r="X57" i="2" s="1"/>
  <c r="AR56" i="7"/>
  <c r="AQ56" i="7"/>
  <c r="AN56" i="7"/>
  <c r="AP56" i="7" s="1"/>
  <c r="V57" i="2" s="1"/>
  <c r="AK56" i="7"/>
  <c r="AM56" i="7" s="1"/>
  <c r="U57" i="2" s="1"/>
  <c r="AZ55" i="7"/>
  <c r="BA55" i="7" s="1"/>
  <c r="AA56" i="2" s="1"/>
  <c r="AX55" i="7"/>
  <c r="AY55" i="7" s="1"/>
  <c r="Z56" i="2" s="1"/>
  <c r="AV55" i="7"/>
  <c r="AW55" i="7" s="1"/>
  <c r="Y56" i="2" s="1"/>
  <c r="AT55" i="7"/>
  <c r="AU55" i="7" s="1"/>
  <c r="X56" i="2" s="1"/>
  <c r="AR55" i="7"/>
  <c r="AQ55" i="7"/>
  <c r="AN55" i="7"/>
  <c r="AP55" i="7" s="1"/>
  <c r="V56" i="2" s="1"/>
  <c r="AK55" i="7"/>
  <c r="AM55" i="7" s="1"/>
  <c r="U56" i="2" s="1"/>
  <c r="AZ54" i="7"/>
  <c r="BA54" i="7" s="1"/>
  <c r="AA55" i="2" s="1"/>
  <c r="AX54" i="7"/>
  <c r="AY54" i="7" s="1"/>
  <c r="Z55" i="2" s="1"/>
  <c r="AV54" i="7"/>
  <c r="AW54" i="7" s="1"/>
  <c r="Y55" i="2" s="1"/>
  <c r="AT54" i="7"/>
  <c r="AU54" i="7" s="1"/>
  <c r="X55" i="2" s="1"/>
  <c r="AR54" i="7"/>
  <c r="AQ54" i="7"/>
  <c r="AN54" i="7"/>
  <c r="AP54" i="7" s="1"/>
  <c r="V55" i="2" s="1"/>
  <c r="AK54" i="7"/>
  <c r="AM54" i="7" s="1"/>
  <c r="AZ53" i="7"/>
  <c r="BA53" i="7" s="1"/>
  <c r="AA54" i="2" s="1"/>
  <c r="AX53" i="7"/>
  <c r="AY53" i="7" s="1"/>
  <c r="Z54" i="2" s="1"/>
  <c r="AV53" i="7"/>
  <c r="AW53" i="7" s="1"/>
  <c r="Y54" i="2" s="1"/>
  <c r="AT53" i="7"/>
  <c r="AU53" i="7" s="1"/>
  <c r="X54" i="2" s="1"/>
  <c r="AR53" i="7"/>
  <c r="AQ53" i="7"/>
  <c r="AN53" i="7"/>
  <c r="AP53" i="7" s="1"/>
  <c r="V54" i="2" s="1"/>
  <c r="AK53" i="7"/>
  <c r="AM53" i="7" s="1"/>
  <c r="U54" i="2" s="1"/>
  <c r="AZ52" i="7"/>
  <c r="BA52" i="7" s="1"/>
  <c r="AA53" i="2" s="1"/>
  <c r="AX52" i="7"/>
  <c r="AY52" i="7" s="1"/>
  <c r="Z53" i="2" s="1"/>
  <c r="AV52" i="7"/>
  <c r="AW52" i="7" s="1"/>
  <c r="Y53" i="2" s="1"/>
  <c r="AT52" i="7"/>
  <c r="AU52" i="7" s="1"/>
  <c r="X53" i="2" s="1"/>
  <c r="AR52" i="7"/>
  <c r="AQ52" i="7"/>
  <c r="AN52" i="7"/>
  <c r="AP52" i="7" s="1"/>
  <c r="V53" i="2" s="1"/>
  <c r="AK52" i="7"/>
  <c r="AM52" i="7" s="1"/>
  <c r="AZ51" i="7"/>
  <c r="BA51" i="7" s="1"/>
  <c r="AA52" i="2" s="1"/>
  <c r="AX51" i="7"/>
  <c r="AY51" i="7" s="1"/>
  <c r="Z52" i="2" s="1"/>
  <c r="AV51" i="7"/>
  <c r="AW51" i="7" s="1"/>
  <c r="Y52" i="2" s="1"/>
  <c r="AT51" i="7"/>
  <c r="AU51" i="7" s="1"/>
  <c r="X52" i="2" s="1"/>
  <c r="AR51" i="7"/>
  <c r="AQ51" i="7"/>
  <c r="AN51" i="7"/>
  <c r="AP51" i="7" s="1"/>
  <c r="V52" i="2" s="1"/>
  <c r="AK51" i="7"/>
  <c r="AM51" i="7" s="1"/>
  <c r="AZ50" i="7"/>
  <c r="BA50" i="7" s="1"/>
  <c r="AA51" i="2" s="1"/>
  <c r="AX50" i="7"/>
  <c r="AY50" i="7" s="1"/>
  <c r="Z51" i="2" s="1"/>
  <c r="AV50" i="7"/>
  <c r="AW50" i="7" s="1"/>
  <c r="Y51" i="2" s="1"/>
  <c r="AT50" i="7"/>
  <c r="AU50" i="7" s="1"/>
  <c r="X51" i="2" s="1"/>
  <c r="AR50" i="7"/>
  <c r="AQ50" i="7"/>
  <c r="AN50" i="7"/>
  <c r="AP50" i="7" s="1"/>
  <c r="V51" i="2" s="1"/>
  <c r="AK50" i="7"/>
  <c r="AM50" i="7" s="1"/>
  <c r="U51" i="2" s="1"/>
  <c r="AZ49" i="7"/>
  <c r="BA49" i="7" s="1"/>
  <c r="AA50" i="2" s="1"/>
  <c r="AX49" i="7"/>
  <c r="AY49" i="7" s="1"/>
  <c r="Z50" i="2" s="1"/>
  <c r="AV49" i="7"/>
  <c r="AW49" i="7" s="1"/>
  <c r="Y50" i="2" s="1"/>
  <c r="AT49" i="7"/>
  <c r="AU49" i="7" s="1"/>
  <c r="X50" i="2" s="1"/>
  <c r="AR49" i="7"/>
  <c r="AQ49" i="7"/>
  <c r="AN49" i="7"/>
  <c r="AP49" i="7" s="1"/>
  <c r="V50" i="2" s="1"/>
  <c r="AK49" i="7"/>
  <c r="AM49" i="7" s="1"/>
  <c r="U50" i="2" s="1"/>
  <c r="AZ48" i="7"/>
  <c r="BA48" i="7" s="1"/>
  <c r="AA49" i="2" s="1"/>
  <c r="AX48" i="7"/>
  <c r="AY48" i="7" s="1"/>
  <c r="Z49" i="2" s="1"/>
  <c r="AV48" i="7"/>
  <c r="AW48" i="7" s="1"/>
  <c r="Y49" i="2" s="1"/>
  <c r="AT48" i="7"/>
  <c r="AU48" i="7" s="1"/>
  <c r="X49" i="2" s="1"/>
  <c r="AR48" i="7"/>
  <c r="AQ48" i="7"/>
  <c r="AN48" i="7"/>
  <c r="AP48" i="7" s="1"/>
  <c r="V49" i="2" s="1"/>
  <c r="AK48" i="7"/>
  <c r="AM48" i="7" s="1"/>
  <c r="AZ47" i="7"/>
  <c r="BA47" i="7" s="1"/>
  <c r="AA48" i="2" s="1"/>
  <c r="AX47" i="7"/>
  <c r="AY47" i="7" s="1"/>
  <c r="Z48" i="2" s="1"/>
  <c r="AV47" i="7"/>
  <c r="AW47" i="7" s="1"/>
  <c r="Y48" i="2" s="1"/>
  <c r="AT47" i="7"/>
  <c r="AU47" i="7" s="1"/>
  <c r="X48" i="2" s="1"/>
  <c r="AR47" i="7"/>
  <c r="AQ47" i="7"/>
  <c r="AN47" i="7"/>
  <c r="AP47" i="7" s="1"/>
  <c r="V48" i="2" s="1"/>
  <c r="AK47" i="7"/>
  <c r="AM47" i="7" s="1"/>
  <c r="U48" i="2" s="1"/>
  <c r="AZ46" i="7"/>
  <c r="BA46" i="7" s="1"/>
  <c r="AA47" i="2" s="1"/>
  <c r="AX46" i="7"/>
  <c r="AY46" i="7" s="1"/>
  <c r="Z47" i="2" s="1"/>
  <c r="AV46" i="7"/>
  <c r="AW46" i="7" s="1"/>
  <c r="Y47" i="2" s="1"/>
  <c r="AT46" i="7"/>
  <c r="AU46" i="7" s="1"/>
  <c r="X47" i="2" s="1"/>
  <c r="AR46" i="7"/>
  <c r="AQ46" i="7"/>
  <c r="AN46" i="7"/>
  <c r="AP46" i="7" s="1"/>
  <c r="V47" i="2" s="1"/>
  <c r="AK46" i="7"/>
  <c r="AM46" i="7" s="1"/>
  <c r="AZ45" i="7"/>
  <c r="BA45" i="7" s="1"/>
  <c r="AA46" i="2" s="1"/>
  <c r="AX45" i="7"/>
  <c r="AY45" i="7" s="1"/>
  <c r="Z46" i="2" s="1"/>
  <c r="AV45" i="7"/>
  <c r="AW45" i="7" s="1"/>
  <c r="Y46" i="2" s="1"/>
  <c r="AT45" i="7"/>
  <c r="AU45" i="7" s="1"/>
  <c r="X46" i="2" s="1"/>
  <c r="AR45" i="7"/>
  <c r="AQ45" i="7"/>
  <c r="AN45" i="7"/>
  <c r="AP45" i="7" s="1"/>
  <c r="V46" i="2" s="1"/>
  <c r="AK45" i="7"/>
  <c r="AM45" i="7" s="1"/>
  <c r="AZ44" i="7"/>
  <c r="BA44" i="7" s="1"/>
  <c r="AA45" i="2" s="1"/>
  <c r="AX44" i="7"/>
  <c r="AY44" i="7" s="1"/>
  <c r="Z45" i="2" s="1"/>
  <c r="AV44" i="7"/>
  <c r="AW44" i="7" s="1"/>
  <c r="Y45" i="2" s="1"/>
  <c r="AT44" i="7"/>
  <c r="AU44" i="7" s="1"/>
  <c r="X45" i="2" s="1"/>
  <c r="AR44" i="7"/>
  <c r="AQ44" i="7"/>
  <c r="AN44" i="7"/>
  <c r="AP44" i="7" s="1"/>
  <c r="V45" i="2" s="1"/>
  <c r="AK44" i="7"/>
  <c r="AM44" i="7" s="1"/>
  <c r="AZ43" i="7"/>
  <c r="BA43" i="7" s="1"/>
  <c r="AA44" i="2" s="1"/>
  <c r="AX43" i="7"/>
  <c r="AY43" i="7" s="1"/>
  <c r="Z44" i="2" s="1"/>
  <c r="AV43" i="7"/>
  <c r="AW43" i="7" s="1"/>
  <c r="Y44" i="2" s="1"/>
  <c r="AT43" i="7"/>
  <c r="AU43" i="7" s="1"/>
  <c r="X44" i="2" s="1"/>
  <c r="AR43" i="7"/>
  <c r="AQ43" i="7"/>
  <c r="AN43" i="7"/>
  <c r="AP43" i="7" s="1"/>
  <c r="V44" i="2" s="1"/>
  <c r="AK43" i="7"/>
  <c r="AM43" i="7" s="1"/>
  <c r="U44" i="2" s="1"/>
  <c r="AZ42" i="7"/>
  <c r="BA42" i="7" s="1"/>
  <c r="AA43" i="2" s="1"/>
  <c r="AX42" i="7"/>
  <c r="AY42" i="7" s="1"/>
  <c r="Z43" i="2" s="1"/>
  <c r="AV42" i="7"/>
  <c r="AW42" i="7" s="1"/>
  <c r="Y43" i="2" s="1"/>
  <c r="AT42" i="7"/>
  <c r="AU42" i="7" s="1"/>
  <c r="X43" i="2" s="1"/>
  <c r="AR42" i="7"/>
  <c r="AQ42" i="7"/>
  <c r="AN42" i="7"/>
  <c r="AP42" i="7" s="1"/>
  <c r="V43" i="2" s="1"/>
  <c r="AK42" i="7"/>
  <c r="AM42" i="7" s="1"/>
  <c r="AZ41" i="7"/>
  <c r="BA41" i="7" s="1"/>
  <c r="AA42" i="2" s="1"/>
  <c r="AX41" i="7"/>
  <c r="AY41" i="7" s="1"/>
  <c r="Z42" i="2" s="1"/>
  <c r="AV41" i="7"/>
  <c r="AW41" i="7" s="1"/>
  <c r="Y42" i="2" s="1"/>
  <c r="AT41" i="7"/>
  <c r="AU41" i="7" s="1"/>
  <c r="X42" i="2" s="1"/>
  <c r="AR41" i="7"/>
  <c r="AQ41" i="7"/>
  <c r="AN41" i="7"/>
  <c r="AP41" i="7" s="1"/>
  <c r="V42" i="2" s="1"/>
  <c r="AK41" i="7"/>
  <c r="AM41" i="7" s="1"/>
  <c r="AZ40" i="7"/>
  <c r="BA40" i="7" s="1"/>
  <c r="AA41" i="2" s="1"/>
  <c r="AX40" i="7"/>
  <c r="AY40" i="7" s="1"/>
  <c r="Z41" i="2" s="1"/>
  <c r="AV40" i="7"/>
  <c r="AW40" i="7" s="1"/>
  <c r="Y41" i="2" s="1"/>
  <c r="AT40" i="7"/>
  <c r="AU40" i="7" s="1"/>
  <c r="X41" i="2" s="1"/>
  <c r="AR40" i="7"/>
  <c r="AQ40" i="7"/>
  <c r="AN40" i="7"/>
  <c r="AP40" i="7" s="1"/>
  <c r="V41" i="2" s="1"/>
  <c r="AK40" i="7"/>
  <c r="AM40" i="7" s="1"/>
  <c r="U41" i="2" s="1"/>
  <c r="AZ39" i="7"/>
  <c r="BA39" i="7" s="1"/>
  <c r="AA40" i="2" s="1"/>
  <c r="AX39" i="7"/>
  <c r="AY39" i="7" s="1"/>
  <c r="Z40" i="2" s="1"/>
  <c r="AV39" i="7"/>
  <c r="AW39" i="7" s="1"/>
  <c r="Y40" i="2" s="1"/>
  <c r="AT39" i="7"/>
  <c r="AU39" i="7" s="1"/>
  <c r="X40" i="2" s="1"/>
  <c r="AR39" i="7"/>
  <c r="AQ39" i="7"/>
  <c r="AN39" i="7"/>
  <c r="AP39" i="7" s="1"/>
  <c r="V40" i="2" s="1"/>
  <c r="AK39" i="7"/>
  <c r="AM39" i="7" s="1"/>
  <c r="AZ38" i="7"/>
  <c r="BA38" i="7" s="1"/>
  <c r="AA39" i="2" s="1"/>
  <c r="AX38" i="7"/>
  <c r="AY38" i="7" s="1"/>
  <c r="Z39" i="2" s="1"/>
  <c r="AV38" i="7"/>
  <c r="AW38" i="7" s="1"/>
  <c r="Y39" i="2" s="1"/>
  <c r="AT38" i="7"/>
  <c r="AU38" i="7" s="1"/>
  <c r="X39" i="2" s="1"/>
  <c r="AR38" i="7"/>
  <c r="AQ38" i="7"/>
  <c r="AN38" i="7"/>
  <c r="AP38" i="7" s="1"/>
  <c r="V39" i="2" s="1"/>
  <c r="AK38" i="7"/>
  <c r="AM38" i="7" s="1"/>
  <c r="U39" i="2" s="1"/>
  <c r="AZ37" i="7"/>
  <c r="BA37" i="7" s="1"/>
  <c r="AA38" i="2" s="1"/>
  <c r="AX37" i="7"/>
  <c r="AY37" i="7" s="1"/>
  <c r="Z38" i="2" s="1"/>
  <c r="AV37" i="7"/>
  <c r="AW37" i="7" s="1"/>
  <c r="Y38" i="2" s="1"/>
  <c r="AT37" i="7"/>
  <c r="AU37" i="7" s="1"/>
  <c r="X38" i="2" s="1"/>
  <c r="AR37" i="7"/>
  <c r="AQ37" i="7"/>
  <c r="AN37" i="7"/>
  <c r="AP37" i="7" s="1"/>
  <c r="V38" i="2" s="1"/>
  <c r="AK37" i="7"/>
  <c r="AM37" i="7" s="1"/>
  <c r="AZ36" i="7"/>
  <c r="BA36" i="7" s="1"/>
  <c r="AA37" i="2" s="1"/>
  <c r="AX36" i="7"/>
  <c r="AY36" i="7" s="1"/>
  <c r="Z37" i="2" s="1"/>
  <c r="AV36" i="7"/>
  <c r="AW36" i="7" s="1"/>
  <c r="Y37" i="2" s="1"/>
  <c r="AT36" i="7"/>
  <c r="AU36" i="7" s="1"/>
  <c r="X37" i="2" s="1"/>
  <c r="AR36" i="7"/>
  <c r="AQ36" i="7"/>
  <c r="AN36" i="7"/>
  <c r="AP36" i="7" s="1"/>
  <c r="V37" i="2" s="1"/>
  <c r="AM36" i="7"/>
  <c r="AK36" i="7"/>
  <c r="AZ35" i="7"/>
  <c r="BA35" i="7" s="1"/>
  <c r="AA36" i="2" s="1"/>
  <c r="AX35" i="7"/>
  <c r="AY35" i="7" s="1"/>
  <c r="Z36" i="2" s="1"/>
  <c r="AV35" i="7"/>
  <c r="AW35" i="7" s="1"/>
  <c r="Y36" i="2" s="1"/>
  <c r="AT35" i="7"/>
  <c r="AU35" i="7" s="1"/>
  <c r="X36" i="2" s="1"/>
  <c r="AR35" i="7"/>
  <c r="AQ35" i="7"/>
  <c r="AP35" i="7"/>
  <c r="V36" i="2" s="1"/>
  <c r="AN35" i="7"/>
  <c r="AK35" i="7"/>
  <c r="AM35" i="7" s="1"/>
  <c r="AZ34" i="7"/>
  <c r="BA34" i="7" s="1"/>
  <c r="AA35" i="2" s="1"/>
  <c r="AX34" i="7"/>
  <c r="AY34" i="7" s="1"/>
  <c r="Z35" i="2" s="1"/>
  <c r="AV34" i="7"/>
  <c r="AW34" i="7" s="1"/>
  <c r="Y35" i="2" s="1"/>
  <c r="AT34" i="7"/>
  <c r="AU34" i="7" s="1"/>
  <c r="X35" i="2" s="1"/>
  <c r="AR34" i="7"/>
  <c r="AQ34" i="7"/>
  <c r="AN34" i="7"/>
  <c r="AP34" i="7" s="1"/>
  <c r="V35" i="2" s="1"/>
  <c r="AK34" i="7"/>
  <c r="AM34" i="7" s="1"/>
  <c r="AZ33" i="7"/>
  <c r="BA33" i="7" s="1"/>
  <c r="AA34" i="2" s="1"/>
  <c r="AX33" i="7"/>
  <c r="AY33" i="7" s="1"/>
  <c r="Z34" i="2" s="1"/>
  <c r="AV33" i="7"/>
  <c r="AW33" i="7" s="1"/>
  <c r="Y34" i="2" s="1"/>
  <c r="AT33" i="7"/>
  <c r="AU33" i="7" s="1"/>
  <c r="X34" i="2" s="1"/>
  <c r="AR33" i="7"/>
  <c r="AQ33" i="7"/>
  <c r="AN33" i="7"/>
  <c r="AP33" i="7" s="1"/>
  <c r="V34" i="2" s="1"/>
  <c r="AK33" i="7"/>
  <c r="AM33" i="7" s="1"/>
  <c r="U34" i="2" s="1"/>
  <c r="AZ32" i="7"/>
  <c r="BA32" i="7" s="1"/>
  <c r="AA33" i="2" s="1"/>
  <c r="AX32" i="7"/>
  <c r="AY32" i="7" s="1"/>
  <c r="Z33" i="2" s="1"/>
  <c r="AV32" i="7"/>
  <c r="AW32" i="7" s="1"/>
  <c r="Y33" i="2" s="1"/>
  <c r="AT32" i="7"/>
  <c r="AU32" i="7" s="1"/>
  <c r="X33" i="2" s="1"/>
  <c r="AR32" i="7"/>
  <c r="AQ32" i="7"/>
  <c r="AN32" i="7"/>
  <c r="AP32" i="7" s="1"/>
  <c r="V33" i="2" s="1"/>
  <c r="AK32" i="7"/>
  <c r="AM32" i="7" s="1"/>
  <c r="AZ31" i="7"/>
  <c r="BA31" i="7" s="1"/>
  <c r="AA32" i="2" s="1"/>
  <c r="AX31" i="7"/>
  <c r="AY31" i="7" s="1"/>
  <c r="Z32" i="2" s="1"/>
  <c r="AV31" i="7"/>
  <c r="AW31" i="7" s="1"/>
  <c r="Y32" i="2" s="1"/>
  <c r="AT31" i="7"/>
  <c r="AU31" i="7" s="1"/>
  <c r="X32" i="2" s="1"/>
  <c r="AR31" i="7"/>
  <c r="AQ31" i="7"/>
  <c r="AN31" i="7"/>
  <c r="AP31" i="7" s="1"/>
  <c r="V32" i="2" s="1"/>
  <c r="AK31" i="7"/>
  <c r="AM31" i="7" s="1"/>
  <c r="AZ30" i="7"/>
  <c r="BA30" i="7" s="1"/>
  <c r="AA31" i="2" s="1"/>
  <c r="AX30" i="7"/>
  <c r="AY30" i="7" s="1"/>
  <c r="Z31" i="2" s="1"/>
  <c r="AV30" i="7"/>
  <c r="AW30" i="7" s="1"/>
  <c r="Y31" i="2" s="1"/>
  <c r="AT30" i="7"/>
  <c r="AU30" i="7" s="1"/>
  <c r="X31" i="2" s="1"/>
  <c r="AR30" i="7"/>
  <c r="AQ30" i="7"/>
  <c r="AN30" i="7"/>
  <c r="AP30" i="7" s="1"/>
  <c r="V31" i="2" s="1"/>
  <c r="AK30" i="7"/>
  <c r="AM30" i="7" s="1"/>
  <c r="U31" i="2" s="1"/>
  <c r="AZ29" i="7"/>
  <c r="BA29" i="7" s="1"/>
  <c r="AA30" i="2" s="1"/>
  <c r="AX29" i="7"/>
  <c r="AY29" i="7" s="1"/>
  <c r="Z30" i="2" s="1"/>
  <c r="AV29" i="7"/>
  <c r="AW29" i="7" s="1"/>
  <c r="Y30" i="2" s="1"/>
  <c r="AT29" i="7"/>
  <c r="AU29" i="7" s="1"/>
  <c r="X30" i="2" s="1"/>
  <c r="AR29" i="7"/>
  <c r="AQ29" i="7"/>
  <c r="AN29" i="7"/>
  <c r="AP29" i="7" s="1"/>
  <c r="V30" i="2" s="1"/>
  <c r="AK29" i="7"/>
  <c r="AM29" i="7" s="1"/>
  <c r="AZ28" i="7"/>
  <c r="BA28" i="7" s="1"/>
  <c r="AA29" i="2" s="1"/>
  <c r="AX28" i="7"/>
  <c r="AY28" i="7" s="1"/>
  <c r="Z29" i="2" s="1"/>
  <c r="AV28" i="7"/>
  <c r="AW28" i="7" s="1"/>
  <c r="Y29" i="2" s="1"/>
  <c r="AT28" i="7"/>
  <c r="AU28" i="7" s="1"/>
  <c r="X29" i="2" s="1"/>
  <c r="AR28" i="7"/>
  <c r="AQ28" i="7"/>
  <c r="AN28" i="7"/>
  <c r="AP28" i="7" s="1"/>
  <c r="V29" i="2" s="1"/>
  <c r="AK28" i="7"/>
  <c r="AM28" i="7" s="1"/>
  <c r="AZ27" i="7"/>
  <c r="BA27" i="7" s="1"/>
  <c r="AA28" i="2" s="1"/>
  <c r="AX27" i="7"/>
  <c r="AY27" i="7" s="1"/>
  <c r="Z28" i="2" s="1"/>
  <c r="AV27" i="7"/>
  <c r="AW27" i="7" s="1"/>
  <c r="Y28" i="2" s="1"/>
  <c r="AT27" i="7"/>
  <c r="AU27" i="7" s="1"/>
  <c r="X28" i="2" s="1"/>
  <c r="AR27" i="7"/>
  <c r="AQ27" i="7"/>
  <c r="AN27" i="7"/>
  <c r="AP27" i="7" s="1"/>
  <c r="V28" i="2" s="1"/>
  <c r="AK27" i="7"/>
  <c r="AM27" i="7" s="1"/>
  <c r="U28" i="2" s="1"/>
  <c r="AZ26" i="7"/>
  <c r="BA26" i="7" s="1"/>
  <c r="AA27" i="2" s="1"/>
  <c r="AX26" i="7"/>
  <c r="AY26" i="7" s="1"/>
  <c r="Z27" i="2" s="1"/>
  <c r="AV26" i="7"/>
  <c r="AW26" i="7" s="1"/>
  <c r="Y27" i="2" s="1"/>
  <c r="AT26" i="7"/>
  <c r="AU26" i="7" s="1"/>
  <c r="X27" i="2" s="1"/>
  <c r="AR26" i="7"/>
  <c r="AQ26" i="7"/>
  <c r="AN26" i="7"/>
  <c r="AP26" i="7" s="1"/>
  <c r="V27" i="2" s="1"/>
  <c r="AK26" i="7"/>
  <c r="AM26" i="7" s="1"/>
  <c r="AZ25" i="7"/>
  <c r="BA25" i="7" s="1"/>
  <c r="AA26" i="2" s="1"/>
  <c r="AX25" i="7"/>
  <c r="AY25" i="7" s="1"/>
  <c r="Z26" i="2" s="1"/>
  <c r="AV25" i="7"/>
  <c r="AW25" i="7" s="1"/>
  <c r="Y26" i="2" s="1"/>
  <c r="AT25" i="7"/>
  <c r="AU25" i="7" s="1"/>
  <c r="X26" i="2" s="1"/>
  <c r="AR25" i="7"/>
  <c r="AQ25" i="7"/>
  <c r="AP25" i="7"/>
  <c r="V26" i="2" s="1"/>
  <c r="AN25" i="7"/>
  <c r="AK25" i="7"/>
  <c r="AM25" i="7" s="1"/>
  <c r="AZ24" i="7"/>
  <c r="BA24" i="7" s="1"/>
  <c r="AA25" i="2" s="1"/>
  <c r="AX24" i="7"/>
  <c r="AY24" i="7" s="1"/>
  <c r="Z25" i="2" s="1"/>
  <c r="AV24" i="7"/>
  <c r="AW24" i="7" s="1"/>
  <c r="Y25" i="2" s="1"/>
  <c r="AT24" i="7"/>
  <c r="AU24" i="7" s="1"/>
  <c r="X25" i="2" s="1"/>
  <c r="AR24" i="7"/>
  <c r="AQ24" i="7"/>
  <c r="AS24" i="7" s="1"/>
  <c r="W25" i="2" s="1"/>
  <c r="AN24" i="7"/>
  <c r="AP24" i="7" s="1"/>
  <c r="V25" i="2" s="1"/>
  <c r="AK24" i="7"/>
  <c r="AM24" i="7" s="1"/>
  <c r="U25" i="2" s="1"/>
  <c r="AZ23" i="7"/>
  <c r="BA23" i="7" s="1"/>
  <c r="AA24" i="2" s="1"/>
  <c r="AY23" i="7"/>
  <c r="Z24" i="2" s="1"/>
  <c r="AX23" i="7"/>
  <c r="AV23" i="7"/>
  <c r="AW23" i="7" s="1"/>
  <c r="Y24" i="2" s="1"/>
  <c r="AT23" i="7"/>
  <c r="AU23" i="7" s="1"/>
  <c r="X24" i="2" s="1"/>
  <c r="AR23" i="7"/>
  <c r="AS23" i="7" s="1"/>
  <c r="W24" i="2" s="1"/>
  <c r="AQ23" i="7"/>
  <c r="AN23" i="7"/>
  <c r="AP23" i="7" s="1"/>
  <c r="V24" i="2" s="1"/>
  <c r="AK23" i="7"/>
  <c r="AM23" i="7" s="1"/>
  <c r="AZ22" i="7"/>
  <c r="BA22" i="7" s="1"/>
  <c r="AA23" i="2" s="1"/>
  <c r="AX22" i="7"/>
  <c r="AY22" i="7" s="1"/>
  <c r="Z23" i="2" s="1"/>
  <c r="AV22" i="7"/>
  <c r="AW22" i="7" s="1"/>
  <c r="Y23" i="2" s="1"/>
  <c r="AT22" i="7"/>
  <c r="AU22" i="7" s="1"/>
  <c r="X23" i="2" s="1"/>
  <c r="AR22" i="7"/>
  <c r="AQ22" i="7"/>
  <c r="AN22" i="7"/>
  <c r="AP22" i="7" s="1"/>
  <c r="V23" i="2" s="1"/>
  <c r="AK22" i="7"/>
  <c r="AM22" i="7" s="1"/>
  <c r="AZ21" i="7"/>
  <c r="BA21" i="7" s="1"/>
  <c r="AA22" i="2" s="1"/>
  <c r="AX21" i="7"/>
  <c r="AY21" i="7" s="1"/>
  <c r="Z22" i="2" s="1"/>
  <c r="AV21" i="7"/>
  <c r="AW21" i="7" s="1"/>
  <c r="Y22" i="2" s="1"/>
  <c r="AT21" i="7"/>
  <c r="AU21" i="7" s="1"/>
  <c r="X22" i="2" s="1"/>
  <c r="AR21" i="7"/>
  <c r="AQ21" i="7"/>
  <c r="AN21" i="7"/>
  <c r="AP21" i="7" s="1"/>
  <c r="V22" i="2" s="1"/>
  <c r="AK21" i="7"/>
  <c r="AM21" i="7" s="1"/>
  <c r="U22" i="2" s="1"/>
  <c r="AZ20" i="7"/>
  <c r="BA20" i="7" s="1"/>
  <c r="AA21" i="2" s="1"/>
  <c r="AX20" i="7"/>
  <c r="AY20" i="7" s="1"/>
  <c r="Z21" i="2" s="1"/>
  <c r="AV20" i="7"/>
  <c r="AW20" i="7" s="1"/>
  <c r="Y21" i="2" s="1"/>
  <c r="AT20" i="7"/>
  <c r="AU20" i="7" s="1"/>
  <c r="X21" i="2" s="1"/>
  <c r="AR20" i="7"/>
  <c r="AQ20" i="7"/>
  <c r="AN20" i="7"/>
  <c r="AP20" i="7" s="1"/>
  <c r="V21" i="2" s="1"/>
  <c r="AK20" i="7"/>
  <c r="AM20" i="7" s="1"/>
  <c r="AZ19" i="7"/>
  <c r="BA19" i="7" s="1"/>
  <c r="AA20" i="2" s="1"/>
  <c r="AX19" i="7"/>
  <c r="AY19" i="7" s="1"/>
  <c r="Z20" i="2" s="1"/>
  <c r="AV19" i="7"/>
  <c r="AW19" i="7" s="1"/>
  <c r="Y20" i="2" s="1"/>
  <c r="AT19" i="7"/>
  <c r="AU19" i="7" s="1"/>
  <c r="X20" i="2" s="1"/>
  <c r="AR19" i="7"/>
  <c r="AQ19" i="7"/>
  <c r="AN19" i="7"/>
  <c r="AP19" i="7" s="1"/>
  <c r="V20" i="2" s="1"/>
  <c r="AK19" i="7"/>
  <c r="AM19" i="7" s="1"/>
  <c r="AZ18" i="7"/>
  <c r="BA18" i="7" s="1"/>
  <c r="AA19" i="2" s="1"/>
  <c r="AX18" i="7"/>
  <c r="AY18" i="7" s="1"/>
  <c r="Z19" i="2" s="1"/>
  <c r="AV18" i="7"/>
  <c r="AW18" i="7" s="1"/>
  <c r="Y19" i="2" s="1"/>
  <c r="AT18" i="7"/>
  <c r="AU18" i="7" s="1"/>
  <c r="X19" i="2" s="1"/>
  <c r="AR18" i="7"/>
  <c r="AQ18" i="7"/>
  <c r="AN18" i="7"/>
  <c r="AP18" i="7" s="1"/>
  <c r="V19" i="2" s="1"/>
  <c r="AK18" i="7"/>
  <c r="AM18" i="7" s="1"/>
  <c r="U19" i="2" s="1"/>
  <c r="AZ17" i="7"/>
  <c r="BA17" i="7" s="1"/>
  <c r="AA18" i="2" s="1"/>
  <c r="AX17" i="7"/>
  <c r="AY17" i="7" s="1"/>
  <c r="Z18" i="2" s="1"/>
  <c r="AV17" i="7"/>
  <c r="AW17" i="7" s="1"/>
  <c r="Y18" i="2" s="1"/>
  <c r="AT17" i="7"/>
  <c r="AU17" i="7" s="1"/>
  <c r="X18" i="2" s="1"/>
  <c r="AR17" i="7"/>
  <c r="AQ17" i="7"/>
  <c r="AN17" i="7"/>
  <c r="AP17" i="7" s="1"/>
  <c r="V18" i="2" s="1"/>
  <c r="AK17" i="7"/>
  <c r="AM17" i="7" s="1"/>
  <c r="AZ16" i="7"/>
  <c r="BA16" i="7" s="1"/>
  <c r="AA17" i="2" s="1"/>
  <c r="AX16" i="7"/>
  <c r="AY16" i="7" s="1"/>
  <c r="Z17" i="2" s="1"/>
  <c r="AV16" i="7"/>
  <c r="AW16" i="7" s="1"/>
  <c r="Y17" i="2" s="1"/>
  <c r="AT16" i="7"/>
  <c r="AU16" i="7" s="1"/>
  <c r="X17" i="2" s="1"/>
  <c r="AR16" i="7"/>
  <c r="AQ16" i="7"/>
  <c r="AN16" i="7"/>
  <c r="AP16" i="7" s="1"/>
  <c r="V17" i="2" s="1"/>
  <c r="AK16" i="7"/>
  <c r="AM16" i="7" s="1"/>
  <c r="AZ15" i="7"/>
  <c r="BA15" i="7" s="1"/>
  <c r="AA16" i="2" s="1"/>
  <c r="AX15" i="7"/>
  <c r="AY15" i="7" s="1"/>
  <c r="Z16" i="2" s="1"/>
  <c r="AV15" i="7"/>
  <c r="AW15" i="7" s="1"/>
  <c r="Y16" i="2" s="1"/>
  <c r="AT15" i="7"/>
  <c r="AU15" i="7" s="1"/>
  <c r="X16" i="2" s="1"/>
  <c r="AR15" i="7"/>
  <c r="AQ15" i="7"/>
  <c r="AN15" i="7"/>
  <c r="AP15" i="7" s="1"/>
  <c r="V16" i="2" s="1"/>
  <c r="AK15" i="7"/>
  <c r="AM15" i="7" s="1"/>
  <c r="U16" i="2" s="1"/>
  <c r="AZ14" i="7"/>
  <c r="BA14" i="7" s="1"/>
  <c r="AA15" i="2" s="1"/>
  <c r="AX14" i="7"/>
  <c r="AY14" i="7" s="1"/>
  <c r="Z15" i="2" s="1"/>
  <c r="AV14" i="7"/>
  <c r="AW14" i="7" s="1"/>
  <c r="Y15" i="2" s="1"/>
  <c r="AT14" i="7"/>
  <c r="AU14" i="7" s="1"/>
  <c r="X15" i="2" s="1"/>
  <c r="AR14" i="7"/>
  <c r="AQ14" i="7"/>
  <c r="AN14" i="7"/>
  <c r="AP14" i="7" s="1"/>
  <c r="V15" i="2" s="1"/>
  <c r="AK14" i="7"/>
  <c r="AM14" i="7" s="1"/>
  <c r="AZ13" i="7"/>
  <c r="BA13" i="7" s="1"/>
  <c r="AA14" i="2" s="1"/>
  <c r="AX13" i="7"/>
  <c r="AY13" i="7" s="1"/>
  <c r="Z14" i="2" s="1"/>
  <c r="AV13" i="7"/>
  <c r="AW13" i="7" s="1"/>
  <c r="Y14" i="2" s="1"/>
  <c r="AT13" i="7"/>
  <c r="AU13" i="7" s="1"/>
  <c r="X14" i="2" s="1"/>
  <c r="AR13" i="7"/>
  <c r="AQ13" i="7"/>
  <c r="AN13" i="7"/>
  <c r="AP13" i="7" s="1"/>
  <c r="V14" i="2" s="1"/>
  <c r="AK13" i="7"/>
  <c r="AM13" i="7" s="1"/>
  <c r="AZ12" i="7"/>
  <c r="BA12" i="7" s="1"/>
  <c r="AA13" i="2" s="1"/>
  <c r="AX12" i="7"/>
  <c r="AY12" i="7" s="1"/>
  <c r="Z13" i="2" s="1"/>
  <c r="AV12" i="7"/>
  <c r="AW12" i="7" s="1"/>
  <c r="Y13" i="2" s="1"/>
  <c r="AT12" i="7"/>
  <c r="AU12" i="7" s="1"/>
  <c r="X13" i="2" s="1"/>
  <c r="AR12" i="7"/>
  <c r="AQ12" i="7"/>
  <c r="AN12" i="7"/>
  <c r="AP12" i="7" s="1"/>
  <c r="V13" i="2" s="1"/>
  <c r="AK12" i="7"/>
  <c r="AM12" i="7" s="1"/>
  <c r="U13" i="2" s="1"/>
  <c r="AZ11" i="7"/>
  <c r="BA11" i="7" s="1"/>
  <c r="AA12" i="2" s="1"/>
  <c r="AX11" i="7"/>
  <c r="AY11" i="7" s="1"/>
  <c r="Z12" i="2" s="1"/>
  <c r="AV11" i="7"/>
  <c r="AW11" i="7" s="1"/>
  <c r="Y12" i="2" s="1"/>
  <c r="AT11" i="7"/>
  <c r="AU11" i="7" s="1"/>
  <c r="X12" i="2" s="1"/>
  <c r="AS11" i="7"/>
  <c r="W12" i="2" s="1"/>
  <c r="AR11" i="7"/>
  <c r="AQ11" i="7"/>
  <c r="AN11" i="7"/>
  <c r="AP11" i="7" s="1"/>
  <c r="V12" i="2" s="1"/>
  <c r="AK11" i="7"/>
  <c r="AM11" i="7" s="1"/>
  <c r="AZ10" i="7"/>
  <c r="BA10" i="7" s="1"/>
  <c r="AA11" i="2" s="1"/>
  <c r="AX10" i="7"/>
  <c r="AY10" i="7" s="1"/>
  <c r="Z11" i="2" s="1"/>
  <c r="AV10" i="7"/>
  <c r="AW10" i="7" s="1"/>
  <c r="Y11" i="2" s="1"/>
  <c r="AT10" i="7"/>
  <c r="AU10" i="7" s="1"/>
  <c r="X11" i="2" s="1"/>
  <c r="AR10" i="7"/>
  <c r="AQ10" i="7"/>
  <c r="AN10" i="7"/>
  <c r="AP10" i="7" s="1"/>
  <c r="V11" i="2" s="1"/>
  <c r="AK10" i="7"/>
  <c r="AM10" i="7" s="1"/>
  <c r="AZ9" i="7"/>
  <c r="BA9" i="7" s="1"/>
  <c r="AA10" i="2" s="1"/>
  <c r="AX9" i="7"/>
  <c r="AY9" i="7" s="1"/>
  <c r="Z10" i="2" s="1"/>
  <c r="AV9" i="7"/>
  <c r="AW9" i="7" s="1"/>
  <c r="Y10" i="2" s="1"/>
  <c r="AT9" i="7"/>
  <c r="AU9" i="7" s="1"/>
  <c r="X10" i="2" s="1"/>
  <c r="AR9" i="7"/>
  <c r="AQ9" i="7"/>
  <c r="AN9" i="7"/>
  <c r="AP9" i="7" s="1"/>
  <c r="V10" i="2" s="1"/>
  <c r="AK9" i="7"/>
  <c r="AM9" i="7" s="1"/>
  <c r="U10" i="2" s="1"/>
  <c r="AZ8" i="7"/>
  <c r="BA8" i="7" s="1"/>
  <c r="AA9" i="2" s="1"/>
  <c r="AX8" i="7"/>
  <c r="AY8" i="7" s="1"/>
  <c r="Z9" i="2" s="1"/>
  <c r="AV8" i="7"/>
  <c r="AW8" i="7" s="1"/>
  <c r="Y9" i="2" s="1"/>
  <c r="AT8" i="7"/>
  <c r="AU8" i="7" s="1"/>
  <c r="X9" i="2" s="1"/>
  <c r="AR8" i="7"/>
  <c r="AQ8" i="7"/>
  <c r="AN8" i="7"/>
  <c r="AP8" i="7" s="1"/>
  <c r="V9" i="2" s="1"/>
  <c r="AK8" i="7"/>
  <c r="AM8" i="7" s="1"/>
  <c r="AZ7" i="7"/>
  <c r="BA7" i="7" s="1"/>
  <c r="AA8" i="2" s="1"/>
  <c r="AX7" i="7"/>
  <c r="AY7" i="7" s="1"/>
  <c r="Z8" i="2" s="1"/>
  <c r="AV7" i="7"/>
  <c r="AW7" i="7" s="1"/>
  <c r="Y8" i="2" s="1"/>
  <c r="AT7" i="7"/>
  <c r="AU7" i="7" s="1"/>
  <c r="X8" i="2" s="1"/>
  <c r="AR7" i="7"/>
  <c r="AQ7" i="7"/>
  <c r="AN7" i="7"/>
  <c r="AP7" i="7" s="1"/>
  <c r="V8" i="2" s="1"/>
  <c r="AK7" i="7"/>
  <c r="AM7" i="7" s="1"/>
  <c r="AZ6" i="7"/>
  <c r="BA6" i="7" s="1"/>
  <c r="AA7" i="2" s="1"/>
  <c r="AX6" i="7"/>
  <c r="AY6" i="7" s="1"/>
  <c r="Z7" i="2" s="1"/>
  <c r="AV6" i="7"/>
  <c r="AW6" i="7" s="1"/>
  <c r="Y7" i="2" s="1"/>
  <c r="AT6" i="7"/>
  <c r="AU6" i="7" s="1"/>
  <c r="X7" i="2" s="1"/>
  <c r="AR6" i="7"/>
  <c r="AQ6" i="7"/>
  <c r="AN6" i="7"/>
  <c r="AP6" i="7" s="1"/>
  <c r="V7" i="2" s="1"/>
  <c r="AK6" i="7"/>
  <c r="AM6" i="7" s="1"/>
  <c r="U7" i="2" s="1"/>
  <c r="AZ5" i="7"/>
  <c r="BA5" i="7" s="1"/>
  <c r="AA6" i="2" s="1"/>
  <c r="AX5" i="7"/>
  <c r="AY5" i="7" s="1"/>
  <c r="Z6" i="2" s="1"/>
  <c r="AV5" i="7"/>
  <c r="AW5" i="7" s="1"/>
  <c r="Y6" i="2" s="1"/>
  <c r="AT5" i="7"/>
  <c r="AU5" i="7" s="1"/>
  <c r="X6" i="2" s="1"/>
  <c r="AR5" i="7"/>
  <c r="AQ5" i="7"/>
  <c r="AN5" i="7"/>
  <c r="AP5" i="7" s="1"/>
  <c r="V6" i="2" s="1"/>
  <c r="AK5" i="7"/>
  <c r="AM5" i="7" s="1"/>
  <c r="AZ4" i="7"/>
  <c r="BA4" i="7" s="1"/>
  <c r="AA5" i="2" s="1"/>
  <c r="AX4" i="7"/>
  <c r="AY4" i="7" s="1"/>
  <c r="Z5" i="2" s="1"/>
  <c r="AV4" i="7"/>
  <c r="AW4" i="7" s="1"/>
  <c r="Y5" i="2" s="1"/>
  <c r="AT4" i="7"/>
  <c r="AU4" i="7" s="1"/>
  <c r="X5" i="2" s="1"/>
  <c r="AR4" i="7"/>
  <c r="AQ4" i="7"/>
  <c r="AN4" i="7"/>
  <c r="AP4" i="7" s="1"/>
  <c r="V5" i="2" s="1"/>
  <c r="AK4" i="7"/>
  <c r="AM4" i="7" s="1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B23" i="13"/>
  <c r="AS73" i="7" l="1"/>
  <c r="W74" i="2" s="1"/>
  <c r="P9" i="2"/>
  <c r="P21" i="2"/>
  <c r="P33" i="2"/>
  <c r="P45" i="2"/>
  <c r="P57" i="2"/>
  <c r="P69" i="2"/>
  <c r="P16" i="2"/>
  <c r="P28" i="2"/>
  <c r="P40" i="2"/>
  <c r="P52" i="2"/>
  <c r="P64" i="2"/>
  <c r="P76" i="2"/>
  <c r="AS50" i="7"/>
  <c r="W51" i="2" s="1"/>
  <c r="Q6" i="2"/>
  <c r="Q18" i="2"/>
  <c r="P23" i="2"/>
  <c r="Q30" i="2"/>
  <c r="P35" i="2"/>
  <c r="Q42" i="2"/>
  <c r="P47" i="2"/>
  <c r="Q54" i="2"/>
  <c r="P59" i="2"/>
  <c r="Q66" i="2"/>
  <c r="P71" i="2"/>
  <c r="Q8" i="2"/>
  <c r="P13" i="2"/>
  <c r="Q20" i="2"/>
  <c r="P25" i="2"/>
  <c r="Q32" i="2"/>
  <c r="P37" i="2"/>
  <c r="Q44" i="2"/>
  <c r="P49" i="2"/>
  <c r="Q56" i="2"/>
  <c r="P61" i="2"/>
  <c r="Q68" i="2"/>
  <c r="P73" i="2"/>
  <c r="Q27" i="2"/>
  <c r="AS17" i="7"/>
  <c r="W18" i="2" s="1"/>
  <c r="AS49" i="7"/>
  <c r="W50" i="2" s="1"/>
  <c r="P39" i="2"/>
  <c r="Q46" i="2"/>
  <c r="P51" i="2"/>
  <c r="Q58" i="2"/>
  <c r="P63" i="2"/>
  <c r="Q70" i="2"/>
  <c r="P75" i="2"/>
  <c r="P10" i="2"/>
  <c r="P22" i="2"/>
  <c r="P34" i="2"/>
  <c r="AS29" i="7"/>
  <c r="W30" i="2" s="1"/>
  <c r="AS36" i="7"/>
  <c r="W37" i="2" s="1"/>
  <c r="AS42" i="7"/>
  <c r="W43" i="2" s="1"/>
  <c r="AS45" i="7"/>
  <c r="W46" i="2" s="1"/>
  <c r="P5" i="2"/>
  <c r="Q12" i="2"/>
  <c r="P17" i="2"/>
  <c r="Q24" i="2"/>
  <c r="P29" i="2"/>
  <c r="Q36" i="2"/>
  <c r="P41" i="2"/>
  <c r="Q48" i="2"/>
  <c r="P53" i="2"/>
  <c r="P65" i="2"/>
  <c r="P77" i="2"/>
  <c r="P60" i="2"/>
  <c r="AS32" i="7"/>
  <c r="W33" i="2" s="1"/>
  <c r="P7" i="2"/>
  <c r="Q14" i="2"/>
  <c r="P19" i="2"/>
  <c r="Q26" i="2"/>
  <c r="P31" i="2"/>
  <c r="Q38" i="2"/>
  <c r="P43" i="2"/>
  <c r="Q50" i="2"/>
  <c r="P55" i="2"/>
  <c r="Q62" i="2"/>
  <c r="P67" i="2"/>
  <c r="Q74" i="2"/>
  <c r="AS19" i="7"/>
  <c r="W20" i="2" s="1"/>
  <c r="AS68" i="7"/>
  <c r="W69" i="2" s="1"/>
  <c r="AS25" i="7"/>
  <c r="W26" i="2" s="1"/>
  <c r="AS35" i="7"/>
  <c r="W36" i="2" s="1"/>
  <c r="AS57" i="7"/>
  <c r="W58" i="2" s="1"/>
  <c r="AS18" i="7"/>
  <c r="W19" i="2" s="1"/>
  <c r="AS21" i="7"/>
  <c r="W22" i="2" s="1"/>
  <c r="AS47" i="7"/>
  <c r="W48" i="2" s="1"/>
  <c r="AS67" i="7"/>
  <c r="W68" i="2" s="1"/>
  <c r="AS14" i="7"/>
  <c r="W15" i="2" s="1"/>
  <c r="AS7" i="7"/>
  <c r="W8" i="2" s="1"/>
  <c r="AS43" i="7"/>
  <c r="W44" i="2" s="1"/>
  <c r="AD44" i="2" s="1"/>
  <c r="AS54" i="7"/>
  <c r="W55" i="2" s="1"/>
  <c r="AS53" i="7"/>
  <c r="W54" i="2" s="1"/>
  <c r="AS60" i="7"/>
  <c r="W61" i="2" s="1"/>
  <c r="AS66" i="7"/>
  <c r="W67" i="2" s="1"/>
  <c r="AS70" i="7"/>
  <c r="W71" i="2" s="1"/>
  <c r="AD71" i="2" s="1"/>
  <c r="AS74" i="7"/>
  <c r="W75" i="2" s="1"/>
  <c r="AS69" i="7"/>
  <c r="W70" i="2" s="1"/>
  <c r="O27" i="14"/>
  <c r="O39" i="14"/>
  <c r="H55" i="14"/>
  <c r="Q55" i="14"/>
  <c r="M58" i="14"/>
  <c r="N58" i="14" s="1"/>
  <c r="O10" i="14"/>
  <c r="Q14" i="14"/>
  <c r="H14" i="14"/>
  <c r="M17" i="14"/>
  <c r="N17" i="14" s="1"/>
  <c r="O22" i="14"/>
  <c r="H26" i="14"/>
  <c r="Q26" i="14"/>
  <c r="M29" i="14"/>
  <c r="N29" i="14" s="1"/>
  <c r="O34" i="14"/>
  <c r="H38" i="14"/>
  <c r="Q38" i="14"/>
  <c r="M41" i="14"/>
  <c r="N41" i="14" s="1"/>
  <c r="O46" i="14"/>
  <c r="H50" i="14"/>
  <c r="Q50" i="14"/>
  <c r="M53" i="14"/>
  <c r="N53" i="14" s="1"/>
  <c r="O58" i="14"/>
  <c r="Q62" i="14"/>
  <c r="H62" i="14"/>
  <c r="M65" i="14"/>
  <c r="N65" i="14" s="1"/>
  <c r="O70" i="14"/>
  <c r="H74" i="14"/>
  <c r="Q74" i="14"/>
  <c r="M77" i="14"/>
  <c r="N77" i="14" s="1"/>
  <c r="H31" i="14"/>
  <c r="Q31" i="14"/>
  <c r="H9" i="14"/>
  <c r="Q9" i="14"/>
  <c r="M12" i="14"/>
  <c r="N12" i="14" s="1"/>
  <c r="O17" i="14"/>
  <c r="H21" i="14"/>
  <c r="Q21" i="14"/>
  <c r="M24" i="14"/>
  <c r="N24" i="14" s="1"/>
  <c r="O29" i="14"/>
  <c r="H33" i="14"/>
  <c r="Q33" i="14"/>
  <c r="M36" i="14"/>
  <c r="N36" i="14" s="1"/>
  <c r="O41" i="14"/>
  <c r="H45" i="14"/>
  <c r="Q45" i="14"/>
  <c r="M48" i="14"/>
  <c r="N48" i="14" s="1"/>
  <c r="O53" i="14"/>
  <c r="N56" i="2"/>
  <c r="G57" i="14"/>
  <c r="M60" i="14"/>
  <c r="N60" i="14" s="1"/>
  <c r="O65" i="14"/>
  <c r="Q69" i="14"/>
  <c r="H69" i="14"/>
  <c r="M72" i="14"/>
  <c r="N72" i="14" s="1"/>
  <c r="O77" i="14"/>
  <c r="O75" i="14"/>
  <c r="M7" i="14"/>
  <c r="N7" i="14" s="1"/>
  <c r="O12" i="14"/>
  <c r="H16" i="14"/>
  <c r="Q16" i="14"/>
  <c r="M19" i="14"/>
  <c r="N19" i="14" s="1"/>
  <c r="O24" i="14"/>
  <c r="H28" i="14"/>
  <c r="Q28" i="14"/>
  <c r="M31" i="14"/>
  <c r="N31" i="14" s="1"/>
  <c r="O36" i="14"/>
  <c r="Q40" i="14"/>
  <c r="H40" i="14"/>
  <c r="M43" i="14"/>
  <c r="N43" i="14" s="1"/>
  <c r="O48" i="14"/>
  <c r="H52" i="14"/>
  <c r="Q52" i="14"/>
  <c r="M55" i="14"/>
  <c r="N55" i="14" s="1"/>
  <c r="O60" i="14"/>
  <c r="H64" i="14"/>
  <c r="Q64" i="14"/>
  <c r="M67" i="14"/>
  <c r="N67" i="14" s="1"/>
  <c r="O72" i="14"/>
  <c r="H76" i="14"/>
  <c r="Q76" i="14"/>
  <c r="O51" i="14"/>
  <c r="O7" i="14"/>
  <c r="H11" i="14"/>
  <c r="Q11" i="14"/>
  <c r="M14" i="14"/>
  <c r="N14" i="14" s="1"/>
  <c r="O19" i="14"/>
  <c r="H23" i="14"/>
  <c r="Q23" i="14"/>
  <c r="M26" i="14"/>
  <c r="N26" i="14" s="1"/>
  <c r="O31" i="14"/>
  <c r="H35" i="14"/>
  <c r="Q35" i="14"/>
  <c r="M38" i="14"/>
  <c r="N38" i="14" s="1"/>
  <c r="O43" i="14"/>
  <c r="H47" i="14"/>
  <c r="Q47" i="14"/>
  <c r="M50" i="14"/>
  <c r="N50" i="14" s="1"/>
  <c r="O55" i="14"/>
  <c r="H59" i="14"/>
  <c r="M62" i="14"/>
  <c r="N62" i="14" s="1"/>
  <c r="O67" i="14"/>
  <c r="Q71" i="14"/>
  <c r="H71" i="14"/>
  <c r="M74" i="14"/>
  <c r="N74" i="14" s="1"/>
  <c r="H7" i="14"/>
  <c r="Q7" i="14"/>
  <c r="M9" i="14"/>
  <c r="N9" i="14" s="1"/>
  <c r="O14" i="14"/>
  <c r="H18" i="14"/>
  <c r="Q18" i="14"/>
  <c r="M21" i="14"/>
  <c r="N21" i="14" s="1"/>
  <c r="O26" i="14"/>
  <c r="H30" i="14"/>
  <c r="Q30" i="14"/>
  <c r="M33" i="14"/>
  <c r="N33" i="14" s="1"/>
  <c r="O38" i="14"/>
  <c r="H42" i="14"/>
  <c r="Q42" i="14"/>
  <c r="M45" i="14"/>
  <c r="N45" i="14" s="1"/>
  <c r="O50" i="14"/>
  <c r="H54" i="14"/>
  <c r="Q54" i="14"/>
  <c r="M57" i="14"/>
  <c r="N57" i="14" s="1"/>
  <c r="N58" i="2"/>
  <c r="I59" i="14"/>
  <c r="J59" i="14" s="1"/>
  <c r="O62" i="14"/>
  <c r="H66" i="14"/>
  <c r="Q66" i="14"/>
  <c r="M69" i="14"/>
  <c r="N69" i="14" s="1"/>
  <c r="O74" i="14"/>
  <c r="N77" i="2"/>
  <c r="G78" i="14"/>
  <c r="Q19" i="14"/>
  <c r="H19" i="14"/>
  <c r="H43" i="14"/>
  <c r="Q43" i="14"/>
  <c r="H67" i="14"/>
  <c r="Q67" i="14"/>
  <c r="J6" i="14"/>
  <c r="Q6" i="14"/>
  <c r="O9" i="14"/>
  <c r="Q13" i="14"/>
  <c r="H13" i="14"/>
  <c r="M16" i="14"/>
  <c r="N16" i="14" s="1"/>
  <c r="O21" i="14"/>
  <c r="H25" i="14"/>
  <c r="Q25" i="14"/>
  <c r="M28" i="14"/>
  <c r="N28" i="14" s="1"/>
  <c r="O33" i="14"/>
  <c r="H37" i="14"/>
  <c r="Q37" i="14"/>
  <c r="M40" i="14"/>
  <c r="N40" i="14" s="1"/>
  <c r="O45" i="14"/>
  <c r="H49" i="14"/>
  <c r="Q49" i="14"/>
  <c r="M52" i="14"/>
  <c r="N52" i="14" s="1"/>
  <c r="O57" i="14"/>
  <c r="N60" i="2"/>
  <c r="G61" i="14"/>
  <c r="M64" i="14"/>
  <c r="N64" i="14" s="1"/>
  <c r="O69" i="14"/>
  <c r="H73" i="14"/>
  <c r="Q73" i="14"/>
  <c r="M76" i="14"/>
  <c r="N76" i="14" s="1"/>
  <c r="O15" i="14"/>
  <c r="H8" i="14"/>
  <c r="Q8" i="14"/>
  <c r="M11" i="14"/>
  <c r="N11" i="14" s="1"/>
  <c r="O16" i="14"/>
  <c r="H20" i="14"/>
  <c r="Q20" i="14"/>
  <c r="M23" i="14"/>
  <c r="N23" i="14" s="1"/>
  <c r="O28" i="14"/>
  <c r="H32" i="14"/>
  <c r="Q32" i="14"/>
  <c r="M35" i="14"/>
  <c r="N35" i="14" s="1"/>
  <c r="O40" i="14"/>
  <c r="H44" i="14"/>
  <c r="Q44" i="14"/>
  <c r="M47" i="14"/>
  <c r="N47" i="14" s="1"/>
  <c r="O52" i="14"/>
  <c r="H56" i="14"/>
  <c r="Q56" i="14"/>
  <c r="M59" i="14"/>
  <c r="N59" i="14" s="1"/>
  <c r="O64" i="14"/>
  <c r="H68" i="14"/>
  <c r="Q68" i="14"/>
  <c r="M71" i="14"/>
  <c r="N71" i="14" s="1"/>
  <c r="O76" i="14"/>
  <c r="M34" i="14"/>
  <c r="N34" i="14" s="1"/>
  <c r="M46" i="14"/>
  <c r="N46" i="14" s="1"/>
  <c r="M6" i="14"/>
  <c r="N6" i="14" s="1"/>
  <c r="O11" i="14"/>
  <c r="H15" i="14"/>
  <c r="Q15" i="14"/>
  <c r="M18" i="14"/>
  <c r="N18" i="14" s="1"/>
  <c r="O23" i="14"/>
  <c r="Q27" i="14"/>
  <c r="H27" i="14"/>
  <c r="M30" i="14"/>
  <c r="O35" i="14"/>
  <c r="H39" i="14"/>
  <c r="Q39" i="14"/>
  <c r="M42" i="14"/>
  <c r="N42" i="14" s="1"/>
  <c r="O47" i="14"/>
  <c r="H51" i="14"/>
  <c r="Q51" i="14"/>
  <c r="M54" i="14"/>
  <c r="N54" i="14" s="1"/>
  <c r="O59" i="14"/>
  <c r="Q63" i="14"/>
  <c r="H63" i="14"/>
  <c r="M66" i="14"/>
  <c r="N66" i="14" s="1"/>
  <c r="O71" i="14"/>
  <c r="Q75" i="14"/>
  <c r="H75" i="14"/>
  <c r="M78" i="14"/>
  <c r="N78" i="14" s="1"/>
  <c r="M70" i="14"/>
  <c r="N70" i="14" s="1"/>
  <c r="O6" i="14"/>
  <c r="H10" i="14"/>
  <c r="Q10" i="14"/>
  <c r="M13" i="14"/>
  <c r="N13" i="14" s="1"/>
  <c r="O18" i="14"/>
  <c r="Q22" i="14"/>
  <c r="H22" i="14"/>
  <c r="M25" i="14"/>
  <c r="N25" i="14" s="1"/>
  <c r="O30" i="14"/>
  <c r="H34" i="14"/>
  <c r="Q34" i="14"/>
  <c r="M37" i="14"/>
  <c r="N37" i="14" s="1"/>
  <c r="O42" i="14"/>
  <c r="H46" i="14"/>
  <c r="Q46" i="14"/>
  <c r="M49" i="14"/>
  <c r="N49" i="14" s="1"/>
  <c r="O54" i="14"/>
  <c r="Q58" i="14"/>
  <c r="H58" i="14"/>
  <c r="M61" i="14"/>
  <c r="N61" i="14" s="1"/>
  <c r="O66" i="14"/>
  <c r="Q70" i="14"/>
  <c r="H70" i="14"/>
  <c r="M73" i="14"/>
  <c r="N73" i="14" s="1"/>
  <c r="O78" i="14"/>
  <c r="M10" i="14"/>
  <c r="N10" i="14" s="1"/>
  <c r="M22" i="14"/>
  <c r="N22" i="14" s="1"/>
  <c r="O63" i="14"/>
  <c r="M8" i="14"/>
  <c r="N8" i="14" s="1"/>
  <c r="O13" i="14"/>
  <c r="Q17" i="14"/>
  <c r="H17" i="14"/>
  <c r="M20" i="14"/>
  <c r="N20" i="14" s="1"/>
  <c r="O25" i="14"/>
  <c r="Q29" i="14"/>
  <c r="H29" i="14"/>
  <c r="M32" i="14"/>
  <c r="N32" i="14" s="1"/>
  <c r="O37" i="14"/>
  <c r="Q41" i="14"/>
  <c r="H41" i="14"/>
  <c r="M44" i="14"/>
  <c r="N44" i="14" s="1"/>
  <c r="O49" i="14"/>
  <c r="Q53" i="14"/>
  <c r="H53" i="14"/>
  <c r="M56" i="14"/>
  <c r="N56" i="14" s="1"/>
  <c r="O61" i="14"/>
  <c r="H65" i="14"/>
  <c r="Q65" i="14"/>
  <c r="M68" i="14"/>
  <c r="N68" i="14" s="1"/>
  <c r="O73" i="14"/>
  <c r="Q77" i="14"/>
  <c r="H77" i="14"/>
  <c r="O8" i="14"/>
  <c r="H12" i="14"/>
  <c r="Q12" i="14"/>
  <c r="M15" i="14"/>
  <c r="N15" i="14" s="1"/>
  <c r="O20" i="14"/>
  <c r="H24" i="14"/>
  <c r="Q24" i="14"/>
  <c r="M27" i="14"/>
  <c r="N27" i="14" s="1"/>
  <c r="O32" i="14"/>
  <c r="H36" i="14"/>
  <c r="Q36" i="14"/>
  <c r="M39" i="14"/>
  <c r="N39" i="14" s="1"/>
  <c r="O44" i="14"/>
  <c r="H48" i="14"/>
  <c r="Q48" i="14"/>
  <c r="M51" i="14"/>
  <c r="N51" i="14" s="1"/>
  <c r="O56" i="14"/>
  <c r="H60" i="14"/>
  <c r="Q60" i="14"/>
  <c r="M63" i="14"/>
  <c r="N63" i="14" s="1"/>
  <c r="O68" i="14"/>
  <c r="H72" i="14"/>
  <c r="Q72" i="14"/>
  <c r="M75" i="14"/>
  <c r="N75" i="14" s="1"/>
  <c r="O27" i="2"/>
  <c r="O44" i="2"/>
  <c r="N37" i="2"/>
  <c r="N49" i="2"/>
  <c r="N51" i="2"/>
  <c r="N75" i="2"/>
  <c r="O20" i="2"/>
  <c r="N70" i="2"/>
  <c r="O43" i="2"/>
  <c r="N18" i="2"/>
  <c r="N47" i="2"/>
  <c r="O69" i="2"/>
  <c r="O59" i="2"/>
  <c r="N61" i="2"/>
  <c r="O76" i="2"/>
  <c r="O15" i="2"/>
  <c r="N24" i="2"/>
  <c r="O32" i="2"/>
  <c r="N68" i="2"/>
  <c r="N50" i="2"/>
  <c r="O24" i="2"/>
  <c r="N33" i="2"/>
  <c r="N35" i="2"/>
  <c r="N40" i="2"/>
  <c r="N52" i="2"/>
  <c r="N57" i="2"/>
  <c r="N11" i="2"/>
  <c r="AS62" i="7"/>
  <c r="W63" i="2" s="1"/>
  <c r="AD63" i="2" s="1"/>
  <c r="AS76" i="7"/>
  <c r="W77" i="2" s="1"/>
  <c r="AD77" i="2" s="1"/>
  <c r="N45" i="2"/>
  <c r="AS38" i="7"/>
  <c r="W39" i="2" s="1"/>
  <c r="N14" i="2"/>
  <c r="N17" i="2"/>
  <c r="N32" i="2"/>
  <c r="N65" i="2"/>
  <c r="O75" i="2"/>
  <c r="O28" i="2"/>
  <c r="AS20" i="7"/>
  <c r="W21" i="2" s="1"/>
  <c r="O7" i="2"/>
  <c r="O45" i="2"/>
  <c r="O70" i="2"/>
  <c r="N63" i="2"/>
  <c r="N21" i="2"/>
  <c r="N59" i="2"/>
  <c r="N64" i="2"/>
  <c r="AS12" i="7"/>
  <c r="W13" i="2" s="1"/>
  <c r="AD13" i="2" s="1"/>
  <c r="AS13" i="7"/>
  <c r="W14" i="2" s="1"/>
  <c r="AS30" i="7"/>
  <c r="W31" i="2" s="1"/>
  <c r="AD31" i="2" s="1"/>
  <c r="AS31" i="7"/>
  <c r="W32" i="2" s="1"/>
  <c r="AS41" i="7"/>
  <c r="W42" i="2" s="1"/>
  <c r="AS51" i="7"/>
  <c r="W52" i="2" s="1"/>
  <c r="O14" i="2"/>
  <c r="N26" i="2"/>
  <c r="O37" i="2"/>
  <c r="O57" i="2"/>
  <c r="N69" i="2"/>
  <c r="N76" i="2"/>
  <c r="AS22" i="7"/>
  <c r="W23" i="2" s="1"/>
  <c r="AS26" i="7"/>
  <c r="W27" i="2" s="1"/>
  <c r="AS40" i="7"/>
  <c r="W41" i="2" s="1"/>
  <c r="AD41" i="2" s="1"/>
  <c r="AS64" i="7"/>
  <c r="W65" i="2" s="1"/>
  <c r="O6" i="2"/>
  <c r="N31" i="2"/>
  <c r="N41" i="2"/>
  <c r="N71" i="2"/>
  <c r="N15" i="2"/>
  <c r="AS4" i="7"/>
  <c r="W5" i="2" s="1"/>
  <c r="AS55" i="7"/>
  <c r="W56" i="2" s="1"/>
  <c r="AB56" i="2" s="1"/>
  <c r="AS59" i="7"/>
  <c r="W60" i="2" s="1"/>
  <c r="AD60" i="2" s="1"/>
  <c r="AS63" i="7"/>
  <c r="W64" i="2" s="1"/>
  <c r="N5" i="2"/>
  <c r="N20" i="2"/>
  <c r="R20" i="2" s="1"/>
  <c r="O36" i="2"/>
  <c r="N43" i="2"/>
  <c r="N53" i="2"/>
  <c r="O33" i="2"/>
  <c r="N48" i="2"/>
  <c r="N72" i="2"/>
  <c r="AS9" i="7"/>
  <c r="W10" i="2" s="1"/>
  <c r="AS10" i="7"/>
  <c r="W11" i="2" s="1"/>
  <c r="AS27" i="7"/>
  <c r="W28" i="2" s="1"/>
  <c r="AD28" i="2" s="1"/>
  <c r="AS28" i="7"/>
  <c r="W29" i="2" s="1"/>
  <c r="AS46" i="7"/>
  <c r="W47" i="2" s="1"/>
  <c r="AS48" i="7"/>
  <c r="W49" i="2" s="1"/>
  <c r="N9" i="2"/>
  <c r="N29" i="2"/>
  <c r="AS44" i="7"/>
  <c r="W45" i="2" s="1"/>
  <c r="N19" i="2"/>
  <c r="N22" i="2"/>
  <c r="N62" i="2"/>
  <c r="N8" i="2"/>
  <c r="N74" i="2"/>
  <c r="AS8" i="7"/>
  <c r="W9" i="2" s="1"/>
  <c r="N25" i="2"/>
  <c r="N28" i="2"/>
  <c r="O29" i="2"/>
  <c r="N38" i="2"/>
  <c r="N44" i="2"/>
  <c r="AS6" i="7"/>
  <c r="W7" i="2" s="1"/>
  <c r="AB7" i="2" s="1"/>
  <c r="AS37" i="7"/>
  <c r="W38" i="2" s="1"/>
  <c r="AS39" i="7"/>
  <c r="W40" i="2" s="1"/>
  <c r="O25" i="2"/>
  <c r="N27" i="2"/>
  <c r="O47" i="2"/>
  <c r="O65" i="2"/>
  <c r="N34" i="2"/>
  <c r="N55" i="2"/>
  <c r="O8" i="2"/>
  <c r="N13" i="2"/>
  <c r="O18" i="2"/>
  <c r="N30" i="2"/>
  <c r="N46" i="2"/>
  <c r="O64" i="2"/>
  <c r="N67" i="2"/>
  <c r="O71" i="2"/>
  <c r="N73" i="2"/>
  <c r="O77" i="2"/>
  <c r="AS5" i="7"/>
  <c r="W6" i="2" s="1"/>
  <c r="AS15" i="7"/>
  <c r="W16" i="2" s="1"/>
  <c r="AS16" i="7"/>
  <c r="W17" i="2" s="1"/>
  <c r="AS33" i="7"/>
  <c r="W34" i="2" s="1"/>
  <c r="AD34" i="2" s="1"/>
  <c r="AS34" i="7"/>
  <c r="W35" i="2" s="1"/>
  <c r="AS65" i="7"/>
  <c r="W66" i="2" s="1"/>
  <c r="AS71" i="7"/>
  <c r="W72" i="2" s="1"/>
  <c r="AS72" i="7"/>
  <c r="W73" i="2" s="1"/>
  <c r="N7" i="2"/>
  <c r="N23" i="2"/>
  <c r="O34" i="2"/>
  <c r="N36" i="2"/>
  <c r="O40" i="2"/>
  <c r="N54" i="2"/>
  <c r="AS52" i="7"/>
  <c r="W53" i="2" s="1"/>
  <c r="AS56" i="7"/>
  <c r="W57" i="2" s="1"/>
  <c r="AD57" i="2" s="1"/>
  <c r="N6" i="2"/>
  <c r="O10" i="2"/>
  <c r="N16" i="2"/>
  <c r="N39" i="2"/>
  <c r="N42" i="2"/>
  <c r="N66" i="2"/>
  <c r="O67" i="2"/>
  <c r="O73" i="2"/>
  <c r="U26" i="2"/>
  <c r="BB25" i="7"/>
  <c r="U24" i="2"/>
  <c r="BB23" i="7"/>
  <c r="U43" i="2"/>
  <c r="BB42" i="7"/>
  <c r="U9" i="2"/>
  <c r="BB7" i="7"/>
  <c r="U8" i="2"/>
  <c r="U23" i="2"/>
  <c r="U42" i="2"/>
  <c r="U21" i="2"/>
  <c r="U20" i="2"/>
  <c r="U38" i="2"/>
  <c r="U6" i="2"/>
  <c r="U18" i="2"/>
  <c r="BB17" i="7"/>
  <c r="U36" i="2"/>
  <c r="U76" i="2"/>
  <c r="BB75" i="7"/>
  <c r="U35" i="2"/>
  <c r="U67" i="2"/>
  <c r="U70" i="2"/>
  <c r="BB69" i="7"/>
  <c r="U45" i="2"/>
  <c r="U17" i="2"/>
  <c r="U5" i="2"/>
  <c r="BB4" i="7"/>
  <c r="U15" i="2"/>
  <c r="BB14" i="7"/>
  <c r="AB16" i="2"/>
  <c r="AD16" i="2"/>
  <c r="U33" i="2"/>
  <c r="BB32" i="7"/>
  <c r="U14" i="2"/>
  <c r="BB13" i="7"/>
  <c r="U32" i="2"/>
  <c r="U53" i="2"/>
  <c r="U12" i="2"/>
  <c r="BB11" i="7"/>
  <c r="U30" i="2"/>
  <c r="BB29" i="7"/>
  <c r="U52" i="2"/>
  <c r="U11" i="2"/>
  <c r="U29" i="2"/>
  <c r="U47" i="2"/>
  <c r="U27" i="2"/>
  <c r="U49" i="2"/>
  <c r="U58" i="2"/>
  <c r="U64" i="2"/>
  <c r="BB63" i="7"/>
  <c r="AD54" i="2"/>
  <c r="AB54" i="2"/>
  <c r="AD39" i="2"/>
  <c r="AD59" i="2"/>
  <c r="AB59" i="2"/>
  <c r="U73" i="2"/>
  <c r="BB49" i="7"/>
  <c r="BB58" i="7"/>
  <c r="BB64" i="7"/>
  <c r="BB73" i="7"/>
  <c r="O11" i="2"/>
  <c r="AB39" i="2"/>
  <c r="O56" i="2"/>
  <c r="AD50" i="2"/>
  <c r="AB50" i="2"/>
  <c r="AD74" i="2"/>
  <c r="AB74" i="2"/>
  <c r="O9" i="2"/>
  <c r="BB53" i="7"/>
  <c r="U66" i="2"/>
  <c r="U75" i="2"/>
  <c r="BB74" i="7"/>
  <c r="AB77" i="2"/>
  <c r="O13" i="2"/>
  <c r="U46" i="2"/>
  <c r="BB45" i="7"/>
  <c r="AD65" i="2"/>
  <c r="AB65" i="2"/>
  <c r="U40" i="2"/>
  <c r="AD51" i="2"/>
  <c r="AB51" i="2"/>
  <c r="AD68" i="2"/>
  <c r="AB68" i="2"/>
  <c r="BB76" i="7"/>
  <c r="AB10" i="2"/>
  <c r="AD19" i="2"/>
  <c r="AB19" i="2"/>
  <c r="AD22" i="2"/>
  <c r="AB22" i="2"/>
  <c r="AB25" i="2"/>
  <c r="AD25" i="2"/>
  <c r="AB34" i="2"/>
  <c r="U37" i="2"/>
  <c r="BB36" i="7"/>
  <c r="U55" i="2"/>
  <c r="BB54" i="7"/>
  <c r="BB50" i="7"/>
  <c r="AD56" i="2"/>
  <c r="U61" i="2"/>
  <c r="BB60" i="7"/>
  <c r="AD62" i="2"/>
  <c r="AB62" i="2"/>
  <c r="BB67" i="7"/>
  <c r="BB15" i="7"/>
  <c r="BB18" i="7"/>
  <c r="BB21" i="7"/>
  <c r="BB24" i="7"/>
  <c r="BB33" i="7"/>
  <c r="U69" i="2"/>
  <c r="BB68" i="7"/>
  <c r="O26" i="2"/>
  <c r="BB47" i="7"/>
  <c r="BB61" i="7"/>
  <c r="N10" i="2"/>
  <c r="AD48" i="2"/>
  <c r="AB48" i="2"/>
  <c r="BB9" i="7"/>
  <c r="AB57" i="2"/>
  <c r="O5" i="2"/>
  <c r="AD10" i="2"/>
  <c r="O35" i="2"/>
  <c r="BB56" i="7"/>
  <c r="N12" i="2"/>
  <c r="O39" i="2"/>
  <c r="BB71" i="7"/>
  <c r="U72" i="2"/>
  <c r="O17" i="2"/>
  <c r="O19" i="2"/>
  <c r="O42" i="2"/>
  <c r="O53" i="2"/>
  <c r="O61" i="2"/>
  <c r="O23" i="2"/>
  <c r="O48" i="2"/>
  <c r="O16" i="2"/>
  <c r="O54" i="2"/>
  <c r="O74" i="2"/>
  <c r="O12" i="2"/>
  <c r="O21" i="2"/>
  <c r="O30" i="2"/>
  <c r="O51" i="2"/>
  <c r="O68" i="2"/>
  <c r="O46" i="2"/>
  <c r="O49" i="2"/>
  <c r="O58" i="2"/>
  <c r="O22" i="2"/>
  <c r="O31" i="2"/>
  <c r="O52" i="2"/>
  <c r="O55" i="2"/>
  <c r="O38" i="2"/>
  <c r="R38" i="2" s="1"/>
  <c r="O41" i="2"/>
  <c r="O50" i="2"/>
  <c r="O62" i="2"/>
  <c r="O63" i="2"/>
  <c r="O60" i="2"/>
  <c r="O66" i="2"/>
  <c r="O72" i="2"/>
  <c r="R11" i="2" l="1"/>
  <c r="R37" i="2"/>
  <c r="R28" i="2"/>
  <c r="R32" i="2"/>
  <c r="R62" i="2"/>
  <c r="R27" i="2"/>
  <c r="R16" i="2"/>
  <c r="R10" i="2"/>
  <c r="BB70" i="7"/>
  <c r="R22" i="2"/>
  <c r="R48" i="2"/>
  <c r="AC48" i="2" s="1"/>
  <c r="BB62" i="7"/>
  <c r="AB71" i="2"/>
  <c r="R75" i="2"/>
  <c r="R52" i="2"/>
  <c r="BB57" i="7"/>
  <c r="BB39" i="7"/>
  <c r="BB20" i="7"/>
  <c r="BB51" i="7"/>
  <c r="R59" i="2"/>
  <c r="R24" i="2"/>
  <c r="AB63" i="2"/>
  <c r="AD7" i="2"/>
  <c r="BB35" i="7"/>
  <c r="R40" i="2"/>
  <c r="AB44" i="2"/>
  <c r="BB40" i="7"/>
  <c r="BB65" i="7"/>
  <c r="BB48" i="7"/>
  <c r="BB16" i="7"/>
  <c r="BB43" i="7"/>
  <c r="BB37" i="7"/>
  <c r="BB28" i="7"/>
  <c r="BB19" i="7"/>
  <c r="R34" i="2"/>
  <c r="AC34" i="2" s="1"/>
  <c r="R69" i="2"/>
  <c r="R70" i="2"/>
  <c r="R55" i="2"/>
  <c r="R65" i="2"/>
  <c r="R60" i="2"/>
  <c r="BB59" i="7"/>
  <c r="BB46" i="7"/>
  <c r="BB55" i="7"/>
  <c r="BB12" i="7"/>
  <c r="AB13" i="2"/>
  <c r="BB5" i="7"/>
  <c r="BB8" i="7"/>
  <c r="R64" i="2"/>
  <c r="BB6" i="7"/>
  <c r="R31" i="2"/>
  <c r="BB10" i="7"/>
  <c r="BB66" i="7"/>
  <c r="R66" i="2"/>
  <c r="AB60" i="2"/>
  <c r="AC60" i="2" s="1"/>
  <c r="R18" i="2"/>
  <c r="BB34" i="7"/>
  <c r="BB38" i="7"/>
  <c r="R57" i="2"/>
  <c r="AC57" i="2" s="1"/>
  <c r="AB28" i="2"/>
  <c r="AC28" i="2" s="1"/>
  <c r="BB27" i="7"/>
  <c r="BB72" i="7"/>
  <c r="S61" i="14"/>
  <c r="P61" i="14"/>
  <c r="R61" i="14"/>
  <c r="S37" i="14"/>
  <c r="P37" i="14"/>
  <c r="R37" i="14"/>
  <c r="S13" i="14"/>
  <c r="R13" i="14"/>
  <c r="P13" i="14"/>
  <c r="H57" i="14"/>
  <c r="Q57" i="14"/>
  <c r="P59" i="14"/>
  <c r="S59" i="14"/>
  <c r="R59" i="14"/>
  <c r="S35" i="14"/>
  <c r="R35" i="14"/>
  <c r="P35" i="14"/>
  <c r="S11" i="14"/>
  <c r="P11" i="14"/>
  <c r="R11" i="14"/>
  <c r="S75" i="14"/>
  <c r="P75" i="14"/>
  <c r="R75" i="14"/>
  <c r="S56" i="14"/>
  <c r="R56" i="14"/>
  <c r="P56" i="14"/>
  <c r="S32" i="14"/>
  <c r="R32" i="14"/>
  <c r="P32" i="14"/>
  <c r="S8" i="14"/>
  <c r="P8" i="14"/>
  <c r="R8" i="14"/>
  <c r="R30" i="14"/>
  <c r="N30" i="14"/>
  <c r="S69" i="14"/>
  <c r="R69" i="14"/>
  <c r="P69" i="14"/>
  <c r="S45" i="14"/>
  <c r="R45" i="14"/>
  <c r="P45" i="14"/>
  <c r="S21" i="14"/>
  <c r="R21" i="14"/>
  <c r="P21" i="14"/>
  <c r="S62" i="14"/>
  <c r="R62" i="14"/>
  <c r="P62" i="14"/>
  <c r="S67" i="14"/>
  <c r="P67" i="14"/>
  <c r="R67" i="14"/>
  <c r="S43" i="14"/>
  <c r="R43" i="14"/>
  <c r="P43" i="14"/>
  <c r="S19" i="14"/>
  <c r="R19" i="14"/>
  <c r="P19" i="14"/>
  <c r="S58" i="14"/>
  <c r="R58" i="14"/>
  <c r="T58" i="14" s="1"/>
  <c r="P58" i="14"/>
  <c r="S34" i="14"/>
  <c r="R34" i="14"/>
  <c r="P34" i="14"/>
  <c r="S10" i="14"/>
  <c r="R10" i="14"/>
  <c r="P10" i="14"/>
  <c r="R29" i="2"/>
  <c r="S64" i="14"/>
  <c r="P64" i="14"/>
  <c r="R64" i="14"/>
  <c r="S40" i="14"/>
  <c r="P40" i="14"/>
  <c r="R40" i="14"/>
  <c r="S16" i="14"/>
  <c r="R16" i="14"/>
  <c r="P16" i="14"/>
  <c r="P72" i="14"/>
  <c r="S72" i="14"/>
  <c r="R72" i="14"/>
  <c r="S48" i="14"/>
  <c r="P48" i="14"/>
  <c r="R48" i="14"/>
  <c r="S24" i="14"/>
  <c r="P24" i="14"/>
  <c r="R24" i="14"/>
  <c r="S77" i="14"/>
  <c r="P77" i="14"/>
  <c r="R77" i="14"/>
  <c r="S53" i="14"/>
  <c r="P53" i="14"/>
  <c r="R53" i="14"/>
  <c r="S29" i="14"/>
  <c r="P29" i="14"/>
  <c r="R29" i="14"/>
  <c r="R5" i="2"/>
  <c r="S38" i="14"/>
  <c r="R38" i="14"/>
  <c r="P38" i="14"/>
  <c r="S14" i="14"/>
  <c r="P14" i="14"/>
  <c r="R14" i="14"/>
  <c r="R25" i="2"/>
  <c r="AC25" i="2" s="1"/>
  <c r="S63" i="14"/>
  <c r="P63" i="14"/>
  <c r="R63" i="14"/>
  <c r="S66" i="14"/>
  <c r="P66" i="14"/>
  <c r="R66" i="14"/>
  <c r="S42" i="14"/>
  <c r="P42" i="14"/>
  <c r="R42" i="14"/>
  <c r="S18" i="14"/>
  <c r="P18" i="14"/>
  <c r="R18" i="14"/>
  <c r="S73" i="14"/>
  <c r="P73" i="14"/>
  <c r="R73" i="14"/>
  <c r="S49" i="14"/>
  <c r="P49" i="14"/>
  <c r="R49" i="14"/>
  <c r="S25" i="14"/>
  <c r="P25" i="14"/>
  <c r="R25" i="14"/>
  <c r="H61" i="14"/>
  <c r="Q61" i="14"/>
  <c r="H78" i="14"/>
  <c r="Q78" i="14"/>
  <c r="Q59" i="14"/>
  <c r="S71" i="14"/>
  <c r="R71" i="14"/>
  <c r="P71" i="14"/>
  <c r="S47" i="14"/>
  <c r="P47" i="14"/>
  <c r="R47" i="14"/>
  <c r="S23" i="14"/>
  <c r="R23" i="14"/>
  <c r="P23" i="14"/>
  <c r="S68" i="14"/>
  <c r="P68" i="14"/>
  <c r="R68" i="14"/>
  <c r="S44" i="14"/>
  <c r="R44" i="14"/>
  <c r="P44" i="14"/>
  <c r="S20" i="14"/>
  <c r="P20" i="14"/>
  <c r="R20" i="14"/>
  <c r="S57" i="14"/>
  <c r="P57" i="14"/>
  <c r="R57" i="14"/>
  <c r="S33" i="14"/>
  <c r="P33" i="14"/>
  <c r="R33" i="14"/>
  <c r="S9" i="14"/>
  <c r="P9" i="14"/>
  <c r="R9" i="14"/>
  <c r="S74" i="14"/>
  <c r="P74" i="14"/>
  <c r="R74" i="14"/>
  <c r="S55" i="14"/>
  <c r="P55" i="14"/>
  <c r="R55" i="14"/>
  <c r="S31" i="14"/>
  <c r="P31" i="14"/>
  <c r="R31" i="14"/>
  <c r="S7" i="14"/>
  <c r="R7" i="14"/>
  <c r="P7" i="14"/>
  <c r="S70" i="14"/>
  <c r="R70" i="14"/>
  <c r="P70" i="14"/>
  <c r="S46" i="14"/>
  <c r="R46" i="14"/>
  <c r="P46" i="14"/>
  <c r="S22" i="14"/>
  <c r="R22" i="14"/>
  <c r="P22" i="14"/>
  <c r="S76" i="14"/>
  <c r="P76" i="14"/>
  <c r="R76" i="14"/>
  <c r="S52" i="14"/>
  <c r="P52" i="14"/>
  <c r="R52" i="14"/>
  <c r="S28" i="14"/>
  <c r="P28" i="14"/>
  <c r="R28" i="14"/>
  <c r="S15" i="14"/>
  <c r="R15" i="14"/>
  <c r="P15" i="14"/>
  <c r="P60" i="14"/>
  <c r="S60" i="14"/>
  <c r="R60" i="14"/>
  <c r="S36" i="14"/>
  <c r="P36" i="14"/>
  <c r="R36" i="14"/>
  <c r="S12" i="14"/>
  <c r="P12" i="14"/>
  <c r="R12" i="14"/>
  <c r="P65" i="14"/>
  <c r="S65" i="14"/>
  <c r="R65" i="14"/>
  <c r="S41" i="14"/>
  <c r="P41" i="14"/>
  <c r="R41" i="14"/>
  <c r="S17" i="14"/>
  <c r="P17" i="14"/>
  <c r="R17" i="14"/>
  <c r="S39" i="14"/>
  <c r="R39" i="14"/>
  <c r="P39" i="14"/>
  <c r="S6" i="14"/>
  <c r="P6" i="14"/>
  <c r="R6" i="14"/>
  <c r="S50" i="14"/>
  <c r="P50" i="14"/>
  <c r="R50" i="14"/>
  <c r="P26" i="14"/>
  <c r="S26" i="14"/>
  <c r="R26" i="14"/>
  <c r="S78" i="14"/>
  <c r="P78" i="14"/>
  <c r="R78" i="14"/>
  <c r="S54" i="14"/>
  <c r="P54" i="14"/>
  <c r="R54" i="14"/>
  <c r="S30" i="14"/>
  <c r="P30" i="14"/>
  <c r="S51" i="14"/>
  <c r="R51" i="14"/>
  <c r="P51" i="14"/>
  <c r="S27" i="14"/>
  <c r="P27" i="14"/>
  <c r="R27" i="14"/>
  <c r="R9" i="2"/>
  <c r="R8" i="2"/>
  <c r="R14" i="2"/>
  <c r="R76" i="2"/>
  <c r="R23" i="2"/>
  <c r="R21" i="2"/>
  <c r="R36" i="2"/>
  <c r="R6" i="2"/>
  <c r="R33" i="2"/>
  <c r="AC62" i="2"/>
  <c r="AC65" i="2"/>
  <c r="AB41" i="2"/>
  <c r="R50" i="2"/>
  <c r="AC50" i="2" s="1"/>
  <c r="R15" i="2"/>
  <c r="R71" i="2"/>
  <c r="R51" i="2"/>
  <c r="AC51" i="2" s="1"/>
  <c r="BB26" i="7"/>
  <c r="R45" i="2"/>
  <c r="R74" i="2"/>
  <c r="AC74" i="2" s="1"/>
  <c r="R61" i="2"/>
  <c r="R39" i="2"/>
  <c r="AC39" i="2" s="1"/>
  <c r="R53" i="2"/>
  <c r="BB31" i="7"/>
  <c r="BB41" i="7"/>
  <c r="R43" i="2"/>
  <c r="R58" i="2"/>
  <c r="BB44" i="7"/>
  <c r="BB22" i="7"/>
  <c r="R13" i="2"/>
  <c r="R73" i="2"/>
  <c r="R49" i="2"/>
  <c r="R54" i="2"/>
  <c r="AC54" i="2" s="1"/>
  <c r="BB30" i="7"/>
  <c r="AB31" i="2"/>
  <c r="R47" i="2"/>
  <c r="R67" i="2"/>
  <c r="R68" i="2"/>
  <c r="AC68" i="2" s="1"/>
  <c r="R44" i="2"/>
  <c r="R63" i="2"/>
  <c r="AC63" i="2" s="1"/>
  <c r="AC16" i="2"/>
  <c r="R17" i="2"/>
  <c r="R77" i="2"/>
  <c r="AC77" i="2" s="1"/>
  <c r="R41" i="2"/>
  <c r="R72" i="2"/>
  <c r="R56" i="2"/>
  <c r="AC56" i="2" s="1"/>
  <c r="R35" i="2"/>
  <c r="AC22" i="2"/>
  <c r="AC59" i="2"/>
  <c r="R46" i="2"/>
  <c r="R42" i="2"/>
  <c r="AC10" i="2"/>
  <c r="R26" i="2"/>
  <c r="R19" i="2"/>
  <c r="AC19" i="2" s="1"/>
  <c r="BB52" i="7"/>
  <c r="R7" i="2"/>
  <c r="AC7" i="2" s="1"/>
  <c r="R30" i="2"/>
  <c r="AB12" i="2"/>
  <c r="AD12" i="2"/>
  <c r="AD23" i="2"/>
  <c r="AB23" i="2"/>
  <c r="AB40" i="2"/>
  <c r="AD40" i="2"/>
  <c r="AD6" i="2"/>
  <c r="AB6" i="2"/>
  <c r="AD8" i="2"/>
  <c r="AB8" i="2"/>
  <c r="AD69" i="2"/>
  <c r="AB69" i="2"/>
  <c r="AD47" i="2"/>
  <c r="AB47" i="2"/>
  <c r="AB15" i="2"/>
  <c r="AD15" i="2"/>
  <c r="AD35" i="2"/>
  <c r="AB35" i="2"/>
  <c r="AD72" i="2"/>
  <c r="AB72" i="2"/>
  <c r="AD53" i="2"/>
  <c r="AB53" i="2"/>
  <c r="AD27" i="2"/>
  <c r="AB27" i="2"/>
  <c r="AC27" i="2" s="1"/>
  <c r="AD55" i="2"/>
  <c r="AB55" i="2"/>
  <c r="AC55" i="2" s="1"/>
  <c r="AD75" i="2"/>
  <c r="AB75" i="2"/>
  <c r="AD29" i="2"/>
  <c r="AB29" i="2"/>
  <c r="AD5" i="2"/>
  <c r="AB5" i="2"/>
  <c r="AD38" i="2"/>
  <c r="AB38" i="2"/>
  <c r="AC38" i="2" s="1"/>
  <c r="AD9" i="2"/>
  <c r="AB9" i="2"/>
  <c r="AD67" i="2"/>
  <c r="AB67" i="2"/>
  <c r="AC67" i="2" s="1"/>
  <c r="AD61" i="2"/>
  <c r="AB61" i="2"/>
  <c r="AD46" i="2"/>
  <c r="AB46" i="2"/>
  <c r="AB66" i="2"/>
  <c r="AD66" i="2"/>
  <c r="AD64" i="2"/>
  <c r="AB64" i="2"/>
  <c r="AD11" i="2"/>
  <c r="AB11" i="2"/>
  <c r="AC11" i="2" s="1"/>
  <c r="AD32" i="2"/>
  <c r="AB32" i="2"/>
  <c r="AC32" i="2" s="1"/>
  <c r="AD17" i="2"/>
  <c r="AB17" i="2"/>
  <c r="AD20" i="2"/>
  <c r="AB20" i="2"/>
  <c r="AC20" i="2" s="1"/>
  <c r="AD43" i="2"/>
  <c r="AB43" i="2"/>
  <c r="AD37" i="2"/>
  <c r="AB37" i="2"/>
  <c r="AC37" i="2" s="1"/>
  <c r="AD58" i="2"/>
  <c r="AB58" i="2"/>
  <c r="AB14" i="2"/>
  <c r="AD14" i="2"/>
  <c r="AB76" i="2"/>
  <c r="AC76" i="2" s="1"/>
  <c r="AD76" i="2"/>
  <c r="AD52" i="2"/>
  <c r="AB52" i="2"/>
  <c r="AC52" i="2" s="1"/>
  <c r="AD45" i="2"/>
  <c r="AB45" i="2"/>
  <c r="AD21" i="2"/>
  <c r="AB21" i="2"/>
  <c r="AD24" i="2"/>
  <c r="AB24" i="2"/>
  <c r="AC24" i="2" s="1"/>
  <c r="R12" i="2"/>
  <c r="AD36" i="2"/>
  <c r="AB36" i="2"/>
  <c r="AD49" i="2"/>
  <c r="AB49" i="2"/>
  <c r="AD30" i="2"/>
  <c r="AB30" i="2"/>
  <c r="AD33" i="2"/>
  <c r="AB33" i="2"/>
  <c r="AB70" i="2"/>
  <c r="AC70" i="2" s="1"/>
  <c r="AD70" i="2"/>
  <c r="AD42" i="2"/>
  <c r="AB42" i="2"/>
  <c r="AD73" i="2"/>
  <c r="AB73" i="2"/>
  <c r="AD18" i="2"/>
  <c r="AB18" i="2"/>
  <c r="AC18" i="2" s="1"/>
  <c r="AD26" i="2"/>
  <c r="AB26" i="2"/>
  <c r="T32" i="14" l="1"/>
  <c r="T35" i="14"/>
  <c r="AC31" i="2"/>
  <c r="AC75" i="2"/>
  <c r="AC9" i="2"/>
  <c r="AC33" i="2"/>
  <c r="AC66" i="2"/>
  <c r="AC29" i="2"/>
  <c r="AC71" i="2"/>
  <c r="AC40" i="2"/>
  <c r="AC44" i="2"/>
  <c r="AC36" i="2"/>
  <c r="AC69" i="2"/>
  <c r="U65" i="14"/>
  <c r="T56" i="14"/>
  <c r="AC6" i="2"/>
  <c r="U24" i="14"/>
  <c r="U40" i="14"/>
  <c r="V11" i="14"/>
  <c r="AC58" i="2"/>
  <c r="AC21" i="2"/>
  <c r="AC64" i="2"/>
  <c r="V13" i="14"/>
  <c r="V63" i="14"/>
  <c r="U46" i="14"/>
  <c r="U20" i="14"/>
  <c r="U74" i="14"/>
  <c r="U34" i="14"/>
  <c r="U54" i="14"/>
  <c r="T6" i="14"/>
  <c r="U27" i="14"/>
  <c r="U39" i="14"/>
  <c r="U55" i="14"/>
  <c r="T40" i="14"/>
  <c r="U51" i="14"/>
  <c r="U15" i="14"/>
  <c r="T49" i="14"/>
  <c r="U66" i="14"/>
  <c r="U12" i="14"/>
  <c r="U28" i="14"/>
  <c r="U58" i="14"/>
  <c r="U62" i="14"/>
  <c r="T13" i="14"/>
  <c r="U29" i="14"/>
  <c r="U48" i="14"/>
  <c r="U64" i="14"/>
  <c r="U19" i="14"/>
  <c r="U21" i="14"/>
  <c r="U8" i="14"/>
  <c r="U37" i="14"/>
  <c r="AC13" i="2"/>
  <c r="U72" i="14"/>
  <c r="U77" i="14"/>
  <c r="V10" i="14"/>
  <c r="V45" i="14"/>
  <c r="U7" i="14"/>
  <c r="U25" i="14"/>
  <c r="U42" i="14"/>
  <c r="U16" i="14"/>
  <c r="U67" i="14"/>
  <c r="U56" i="14"/>
  <c r="AC43" i="2"/>
  <c r="U9" i="14"/>
  <c r="T14" i="14"/>
  <c r="U43" i="14"/>
  <c r="T7" i="14"/>
  <c r="U31" i="14"/>
  <c r="U33" i="14"/>
  <c r="U68" i="14"/>
  <c r="U71" i="14"/>
  <c r="U22" i="14"/>
  <c r="U38" i="14"/>
  <c r="V34" i="14"/>
  <c r="T69" i="14"/>
  <c r="U75" i="14"/>
  <c r="T16" i="14"/>
  <c r="AC8" i="2"/>
  <c r="U30" i="14"/>
  <c r="U26" i="14"/>
  <c r="U17" i="14"/>
  <c r="T36" i="14"/>
  <c r="U52" i="14"/>
  <c r="U73" i="14"/>
  <c r="U63" i="14"/>
  <c r="U13" i="14"/>
  <c r="U11" i="14"/>
  <c r="U23" i="14"/>
  <c r="U53" i="14"/>
  <c r="T63" i="14"/>
  <c r="U50" i="14"/>
  <c r="U41" i="14"/>
  <c r="U60" i="14"/>
  <c r="U76" i="14"/>
  <c r="U70" i="14"/>
  <c r="U47" i="14"/>
  <c r="U18" i="14"/>
  <c r="U32" i="14"/>
  <c r="U35" i="14"/>
  <c r="T37" i="14"/>
  <c r="AC14" i="2"/>
  <c r="AC45" i="2"/>
  <c r="AC26" i="2"/>
  <c r="AC73" i="2"/>
  <c r="AC15" i="2"/>
  <c r="AC23" i="2"/>
  <c r="AC17" i="2"/>
  <c r="AC72" i="2"/>
  <c r="AC30" i="2"/>
  <c r="AC46" i="2"/>
  <c r="AC61" i="2"/>
  <c r="AC42" i="2"/>
  <c r="AC5" i="2"/>
  <c r="U61" i="14"/>
  <c r="V61" i="14"/>
  <c r="V65" i="14"/>
  <c r="V69" i="14"/>
  <c r="V24" i="14"/>
  <c r="V74" i="14"/>
  <c r="V35" i="14"/>
  <c r="V77" i="14"/>
  <c r="V42" i="14"/>
  <c r="V62" i="14"/>
  <c r="V20" i="14"/>
  <c r="V38" i="14"/>
  <c r="V23" i="14"/>
  <c r="T44" i="14"/>
  <c r="T77" i="14"/>
  <c r="U69" i="14"/>
  <c r="V7" i="14"/>
  <c r="V40" i="14"/>
  <c r="V48" i="14"/>
  <c r="V21" i="14"/>
  <c r="V19" i="14"/>
  <c r="V51" i="14"/>
  <c r="V43" i="14"/>
  <c r="V66" i="14"/>
  <c r="V44" i="14"/>
  <c r="V9" i="14"/>
  <c r="V47" i="14"/>
  <c r="T10" i="14"/>
  <c r="T45" i="14"/>
  <c r="U44" i="14"/>
  <c r="V37" i="14"/>
  <c r="V72" i="14"/>
  <c r="V27" i="14"/>
  <c r="V46" i="14"/>
  <c r="V67" i="14"/>
  <c r="V68" i="14"/>
  <c r="V33" i="14"/>
  <c r="U10" i="14"/>
  <c r="U45" i="14"/>
  <c r="V6" i="14"/>
  <c r="V58" i="14"/>
  <c r="V8" i="14"/>
  <c r="V55" i="14"/>
  <c r="V16" i="14"/>
  <c r="V75" i="14"/>
  <c r="V22" i="14"/>
  <c r="V31" i="14"/>
  <c r="V25" i="14"/>
  <c r="V12" i="14"/>
  <c r="V28" i="14"/>
  <c r="V17" i="14"/>
  <c r="U57" i="14"/>
  <c r="V57" i="14"/>
  <c r="U6" i="14"/>
  <c r="U59" i="14"/>
  <c r="V59" i="14"/>
  <c r="V15" i="14"/>
  <c r="V54" i="14"/>
  <c r="V32" i="14"/>
  <c r="V26" i="14"/>
  <c r="V64" i="14"/>
  <c r="V29" i="14"/>
  <c r="V70" i="14"/>
  <c r="V71" i="14"/>
  <c r="V49" i="14"/>
  <c r="V36" i="14"/>
  <c r="V52" i="14"/>
  <c r="V41" i="14"/>
  <c r="U78" i="14"/>
  <c r="V78" i="14"/>
  <c r="U49" i="14"/>
  <c r="U36" i="14"/>
  <c r="V39" i="14"/>
  <c r="V56" i="14"/>
  <c r="V50" i="14"/>
  <c r="V53" i="14"/>
  <c r="V18" i="14"/>
  <c r="V14" i="14"/>
  <c r="V73" i="14"/>
  <c r="V60" i="14"/>
  <c r="V76" i="14"/>
  <c r="V30" i="14"/>
  <c r="U14" i="14"/>
  <c r="T34" i="14"/>
  <c r="T62" i="14"/>
  <c r="T48" i="14"/>
  <c r="T65" i="14"/>
  <c r="T67" i="14"/>
  <c r="T28" i="14"/>
  <c r="T20" i="14"/>
  <c r="T11" i="14"/>
  <c r="T39" i="14"/>
  <c r="T46" i="14"/>
  <c r="T55" i="14"/>
  <c r="T41" i="14"/>
  <c r="T76" i="14"/>
  <c r="T68" i="14"/>
  <c r="T75" i="14"/>
  <c r="T38" i="14"/>
  <c r="T64" i="14"/>
  <c r="T24" i="14"/>
  <c r="T21" i="14"/>
  <c r="T18" i="14"/>
  <c r="T29" i="14"/>
  <c r="T51" i="14"/>
  <c r="T8" i="14"/>
  <c r="T50" i="14"/>
  <c r="T59" i="14"/>
  <c r="T31" i="14"/>
  <c r="T78" i="14"/>
  <c r="T42" i="14"/>
  <c r="T33" i="14"/>
  <c r="T27" i="14"/>
  <c r="T23" i="14"/>
  <c r="T57" i="14"/>
  <c r="T25" i="14"/>
  <c r="T17" i="14"/>
  <c r="T30" i="14"/>
  <c r="T74" i="14"/>
  <c r="T12" i="14"/>
  <c r="T61" i="14"/>
  <c r="T47" i="14"/>
  <c r="T22" i="14"/>
  <c r="T71" i="14"/>
  <c r="T54" i="14"/>
  <c r="T43" i="14"/>
  <c r="T73" i="14"/>
  <c r="T15" i="14"/>
  <c r="T72" i="14"/>
  <c r="T66" i="14"/>
  <c r="T26" i="14"/>
  <c r="T9" i="14"/>
  <c r="T52" i="14"/>
  <c r="T19" i="14"/>
  <c r="T53" i="14"/>
  <c r="T70" i="14"/>
  <c r="T60" i="14"/>
  <c r="AC49" i="2"/>
  <c r="AC53" i="2"/>
  <c r="AC41" i="2"/>
  <c r="AC35" i="2"/>
  <c r="AC47" i="2"/>
  <c r="AC12" i="2"/>
</calcChain>
</file>

<file path=xl/sharedStrings.xml><?xml version="1.0" encoding="utf-8"?>
<sst xmlns="http://schemas.openxmlformats.org/spreadsheetml/2006/main" count="1591" uniqueCount="405">
  <si>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</si>
  <si>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</si>
  <si>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</si>
  <si>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</si>
  <si>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</si>
  <si>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</si>
  <si>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</si>
  <si>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</si>
  <si>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</si>
  <si>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</si>
  <si>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</si>
  <si>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</si>
  <si>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</si>
  <si>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</si>
  <si>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</si>
  <si>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</si>
  <si>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</si>
  <si>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</si>
  <si>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</si>
  <si>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</si>
  <si>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</si>
  <si>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</si>
  <si>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</si>
  <si>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</si>
  <si>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</si>
  <si>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</si>
  <si>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</si>
  <si>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</si>
  <si>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</si>
  <si>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</si>
  <si>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</si>
  <si>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</si>
  <si>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</si>
  <si>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</si>
  <si>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</si>
  <si>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</si>
  <si>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</si>
  <si>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</si>
  <si>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</si>
  <si>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</si>
  <si>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</si>
  <si>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</si>
  <si>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</si>
  <si>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</si>
  <si>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</si>
  <si>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</si>
  <si>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</si>
  <si>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</si>
  <si>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</si>
  <si>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</si>
  <si>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</si>
  <si>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</si>
  <si>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</si>
  <si>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</si>
  <si>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</si>
  <si>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</si>
  <si>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</si>
  <si>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</si>
  <si>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</si>
  <si>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</si>
  <si>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</si>
  <si>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</si>
  <si>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</si>
  <si>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</si>
  <si>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</si>
  <si>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</si>
  <si>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</si>
  <si>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</si>
  <si>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</si>
  <si>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</si>
  <si>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</si>
  <si>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</si>
  <si>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</si>
  <si>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</si>
  <si>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</si>
  <si>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</si>
  <si>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</si>
  <si>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</si>
  <si>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</si>
  <si>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</si>
  <si>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</si>
  <si>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</si>
  <si>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</si>
  <si>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</si>
  <si>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</si>
  <si>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</si>
  <si>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</si>
  <si>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</si>
  <si>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</si>
  <si>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</si>
  <si>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</si>
  <si>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</si>
  <si>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</si>
  <si>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</si>
  <si>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</si>
  <si>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</si>
  <si>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</si>
  <si>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</si>
  <si>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</si>
  <si>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</si>
  <si>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</si>
  <si>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</si>
  <si>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</si>
  <si>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</si>
  <si>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</si>
  <si>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</si>
  <si>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</si>
  <si>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</si>
  <si>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</si>
  <si>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</si>
  <si>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</si>
  <si>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</si>
  <si>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</si>
  <si>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</si>
  <si>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</si>
  <si>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</si>
  <si>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</si>
  <si>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</si>
  <si>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</si>
  <si>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</si>
  <si>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</si>
  <si>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</si>
  <si>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</si>
  <si>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</si>
  <si>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</si>
  <si>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</si>
  <si>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</si>
  <si>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</si>
  <si>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</si>
  <si>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</si>
  <si>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</si>
  <si>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</si>
  <si>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</si>
  <si>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</si>
  <si>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</si>
  <si>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</si>
  <si>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</si>
  <si>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</si>
  <si>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</si>
  <si>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</si>
  <si>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</si>
  <si>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</si>
  <si>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</si>
  <si>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</si>
  <si>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</si>
  <si>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</si>
  <si>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</si>
  <si>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</si>
  <si>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</si>
  <si>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</si>
  <si>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</si>
  <si>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</si>
  <si>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</si>
  <si>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</si>
  <si>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</si>
  <si>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</si>
  <si>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</si>
  <si>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</si>
  <si>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</si>
  <si>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</si>
  <si>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</si>
  <si>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</si>
  <si>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</si>
  <si>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</si>
  <si>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</si>
  <si>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</si>
  <si>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</si>
  <si>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</si>
  <si>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</si>
  <si>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</si>
  <si>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</si>
  <si>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</si>
  <si>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</si>
  <si>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</si>
  <si>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</si>
  <si>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</si>
  <si>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</si>
  <si>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</si>
  <si>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</si>
  <si>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</si>
  <si>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</si>
  <si>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</si>
  <si>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</si>
  <si>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</si>
  <si>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</si>
  <si>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</si>
  <si>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</si>
  <si>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</si>
  <si>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</si>
  <si>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</si>
  <si>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</si>
  <si>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</si>
  <si>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</si>
  <si>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</si>
  <si>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</si>
  <si>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</si>
  <si>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</si>
  <si>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</si>
  <si>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</si>
  <si>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</si>
  <si>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</si>
  <si>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</si>
  <si>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</si>
  <si>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</si>
  <si>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</si>
  <si>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</si>
  <si>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</si>
  <si>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</si>
  <si>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</si>
  <si>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</si>
  <si>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</si>
  <si>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</si>
  <si>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</si>
  <si>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</si>
  <si>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</si>
  <si>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</si>
  <si>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</si>
  <si>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</si>
  <si>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</si>
  <si>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</si>
  <si>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</si>
  <si>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</si>
  <si>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</si>
  <si>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</si>
  <si>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</si>
  <si>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</si>
  <si>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</si>
  <si>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</si>
  <si>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</si>
  <si>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</si>
  <si>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</si>
  <si>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</si>
  <si>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</si>
  <si>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</si>
  <si>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</si>
  <si>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</si>
  <si>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</si>
  <si>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</si>
  <si>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</si>
  <si>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</si>
  <si>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</si>
  <si>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</si>
  <si>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</si>
  <si>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</si>
  <si>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</si>
  <si>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</si>
  <si>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</si>
  <si>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</si>
  <si>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</si>
  <si>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</si>
  <si>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</si>
  <si>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</si>
  <si>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</si>
  <si>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</si>
  <si>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</si>
  <si>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</si>
  <si>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</si>
  <si>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</si>
  <si>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</si>
  <si>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</si>
  <si>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</si>
  <si>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</si>
  <si>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</si>
  <si>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</si>
  <si>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</si>
  <si>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</si>
  <si>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</si>
  <si>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</si>
  <si>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</si>
  <si>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</si>
  <si>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</si>
  <si>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</si>
  <si>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</si>
  <si>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</si>
  <si>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</si>
  <si>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</si>
  <si>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</si>
  <si>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</si>
  <si>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</si>
  <si>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</si>
  <si>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</si>
  <si>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</si>
  <si>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</si>
  <si>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</si>
  <si>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</si>
  <si>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</si>
  <si>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</si>
  <si>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</si>
  <si>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</si>
  <si>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</si>
  <si>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</si>
  <si>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</si>
  <si>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</si>
  <si>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</si>
  <si>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</si>
  <si>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</si>
  <si>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</si>
  <si>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</si>
  <si>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</si>
  <si>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</si>
  <si>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</si>
  <si>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</si>
  <si>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</si>
  <si>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</si>
  <si>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</si>
  <si>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</si>
  <si>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</si>
  <si>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</si>
  <si>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</si>
  <si>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</si>
  <si>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</si>
  <si>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</si>
  <si>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</si>
  <si>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</si>
  <si>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</si>
  <si>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</si>
  <si>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</si>
  <si>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</si>
  <si>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</si>
  <si>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</si>
  <si>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</si>
  <si>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</si>
  <si>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</si>
  <si>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</si>
  <si>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</si>
  <si>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</si>
  <si>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</si>
  <si>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</si>
  <si>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</si>
  <si>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</si>
  <si>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</si>
  <si>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</si>
  <si>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</si>
  <si>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</si>
  <si>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</si>
  <si>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</si>
  <si>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</si>
  <si>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</si>
  <si>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</si>
  <si>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</si>
  <si>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</si>
  <si>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</si>
  <si>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</si>
  <si>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</si>
  <si>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</si>
  <si>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</si>
  <si>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</si>
  <si>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</si>
  <si>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</si>
  <si>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</si>
  <si>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</si>
  <si>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</si>
  <si>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</si>
  <si>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</si>
  <si>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&lt;= 90</t>
  </si>
  <si>
    <t>รพท.S &gt;400</t>
  </si>
  <si>
    <t>รายงานภาวะวิกฤติแยกรายเดือน ปีงบประมาณ 2564</t>
  </si>
  <si>
    <t>ใช้ค่ากลางในการคำนวน 7Plus ณ ไตรมาส 4/2564 จากกองเศรษฐกิจฯ สป แก้ไข วันที่ 11 พฤศจิกายน 2564</t>
  </si>
  <si>
    <t>ค่าเฉลี่ยอัตราส่วนในการประเมินประสิทธิภาพการเงิน 7 Plus ปี2564 ไตรมาส 4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</si>
  <si>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</si>
  <si>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</si>
  <si>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</si>
  <si>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</si>
  <si>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</si>
  <si>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</si>
  <si>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</si>
  <si>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รพช.F2 &gt;=90,000</t>
  </si>
  <si>
    <t>รพช.F1 &gt;=100,000</t>
  </si>
  <si>
    <t>รพช. M2 &lt;=100</t>
  </si>
  <si>
    <t>รพช. M2 &gt;100</t>
  </si>
  <si>
    <t>รพท. M1 &lt;=200</t>
  </si>
  <si>
    <t>รพท. M1 &gt;200</t>
  </si>
  <si>
    <t>รพศ.A &gt;1000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</si>
  <si>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</si>
  <si>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</si>
  <si>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</si>
  <si>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</si>
  <si>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</si>
  <si>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</si>
  <si>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</si>
  <si>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</si>
  <si>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</si>
  <si>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</si>
  <si>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</si>
  <si>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</si>
  <si>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</si>
  <si>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</si>
  <si>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</si>
  <si>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</si>
  <si>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</si>
  <si>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</si>
  <si>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</si>
  <si>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</si>
  <si>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</si>
  <si>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</si>
  <si>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</si>
  <si>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</si>
  <si>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</si>
  <si>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</si>
  <si>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</si>
  <si>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</si>
  <si>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</si>
  <si>
    <t>ประจำเดือน  ธันวาคม 2564</t>
  </si>
  <si>
    <t>ประจำเดือน  ธันวาคม 2564  ใช้ข้อมูลจาก http://hfo65.cfo.in.th/  ณ วันที่  13 มกราคม 2565</t>
  </si>
  <si>
    <t>รายงาน  ณ  วันที่  13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</si>
</sst>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</numFmts>
  <fonts count="6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9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9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9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90" fontId="17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9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9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9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9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9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9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9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9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9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90" fontId="21" fillId="26" borderId="0" applyNumberFormat="0" applyBorder="0" applyAlignment="0" applyProtection="0"/>
    <xf numFmtId="0" fontId="22" fillId="43" borderId="10" applyNumberFormat="0" applyAlignment="0" applyProtection="0"/>
    <xf numFmtId="0" fontId="22" fillId="43" borderId="10" applyNumberFormat="0" applyAlignment="0" applyProtection="0"/>
    <xf numFmtId="190" fontId="23" fillId="43" borderId="10" applyNumberFormat="0" applyAlignment="0" applyProtection="0"/>
    <xf numFmtId="0" fontId="24" fillId="44" borderId="11" applyNumberFormat="0" applyAlignment="0" applyProtection="0"/>
    <xf numFmtId="0" fontId="24" fillId="44" borderId="11" applyNumberFormat="0" applyAlignment="0" applyProtection="0"/>
    <xf numFmtId="190" fontId="25" fillId="44" borderId="11" applyNumberFormat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90" fontId="35" fillId="27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9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9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0" fontId="4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30" borderId="10" applyNumberFormat="0" applyAlignment="0" applyProtection="0"/>
    <xf numFmtId="0" fontId="42" fillId="30" borderId="10" applyNumberFormat="0" applyAlignment="0" applyProtection="0"/>
    <xf numFmtId="190" fontId="43" fillId="30" borderId="10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90" fontId="45" fillId="0" borderId="15" applyNumberFormat="0" applyFill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190" fontId="47" fillId="45" borderId="0" applyNumberFormat="0" applyBorder="0" applyAlignment="0" applyProtection="0"/>
    <xf numFmtId="0" fontId="48" fillId="0" borderId="0"/>
    <xf numFmtId="0" fontId="48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" fillId="0" borderId="0"/>
    <xf numFmtId="0" fontId="29" fillId="0" borderId="0"/>
    <xf numFmtId="0" fontId="4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 applyFill="0" applyProtection="0"/>
    <xf numFmtId="0" fontId="27" fillId="0" borderId="0"/>
    <xf numFmtId="190" fontId="5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190" fontId="16" fillId="46" borderId="16" applyNumberFormat="0" applyFont="0" applyAlignment="0" applyProtection="0"/>
    <xf numFmtId="190" fontId="16" fillId="46" borderId="16" applyNumberFormat="0" applyFont="0" applyAlignment="0" applyProtection="0"/>
    <xf numFmtId="0" fontId="51" fillId="43" borderId="17" applyNumberFormat="0" applyAlignment="0" applyProtection="0"/>
    <xf numFmtId="0" fontId="51" fillId="43" borderId="17" applyNumberFormat="0" applyAlignment="0" applyProtection="0"/>
    <xf numFmtId="190" fontId="52" fillId="43" borderId="17" applyNumberFormat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19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0" fontId="61" fillId="0" borderId="0"/>
    <xf numFmtId="0" fontId="1" fillId="0" borderId="0"/>
  </cellStyleXfs>
  <cellXfs count="367">
    <xf numFmtId="0" fontId="0" fillId="0" borderId="0" xfId="0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/>
    <xf numFmtId="0" fontId="4" fillId="0" borderId="0" xfId="2" applyAlignment="1">
      <alignment vertical="top"/>
    </xf>
    <xf numFmtId="0" fontId="4" fillId="3" borderId="1" xfId="2" applyFill="1" applyBorder="1" applyAlignment="1">
      <alignment horizontal="center" vertical="center"/>
    </xf>
    <xf numFmtId="0" fontId="4" fillId="13" borderId="1" xfId="2" applyFill="1" applyBorder="1" applyAlignment="1">
      <alignment horizontal="center" vertical="center"/>
    </xf>
    <xf numFmtId="0" fontId="6" fillId="0" borderId="0" xfId="2" applyFont="1"/>
    <xf numFmtId="0" fontId="6" fillId="10" borderId="1" xfId="2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9" fillId="10" borderId="6" xfId="2" applyFont="1" applyFill="1" applyBorder="1" applyAlignment="1">
      <alignment horizontal="center" vertical="center"/>
    </xf>
    <xf numFmtId="0" fontId="6" fillId="0" borderId="0" xfId="2" applyFont="1" applyFill="1"/>
    <xf numFmtId="0" fontId="6" fillId="13" borderId="2" xfId="2" applyFont="1" applyFill="1" applyBorder="1"/>
    <xf numFmtId="0" fontId="7" fillId="0" borderId="1" xfId="2" applyFont="1" applyBorder="1" applyAlignment="1">
      <alignment horizontal="left" readingOrder="1"/>
    </xf>
    <xf numFmtId="0" fontId="6" fillId="0" borderId="4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Fill="1" applyAlignment="1">
      <alignment horizontal="left"/>
    </xf>
    <xf numFmtId="0" fontId="7" fillId="0" borderId="1" xfId="2" applyFont="1" applyBorder="1" applyAlignment="1">
      <alignment readingOrder="1"/>
    </xf>
    <xf numFmtId="49" fontId="6" fillId="0" borderId="0" xfId="2" applyNumberFormat="1" applyFont="1" applyFill="1"/>
    <xf numFmtId="0" fontId="6" fillId="23" borderId="1" xfId="2" applyFont="1" applyFill="1" applyBorder="1" applyAlignment="1">
      <alignment horizontal="left" readingOrder="1"/>
    </xf>
    <xf numFmtId="0" fontId="7" fillId="23" borderId="1" xfId="2" applyFont="1" applyFill="1" applyBorder="1" applyAlignment="1">
      <alignment horizontal="left" readingOrder="1"/>
    </xf>
    <xf numFmtId="0" fontId="6" fillId="0" borderId="1" xfId="2" applyFont="1" applyBorder="1" applyAlignment="1">
      <alignment readingOrder="1"/>
    </xf>
    <xf numFmtId="0" fontId="6" fillId="20" borderId="0" xfId="2" applyFont="1" applyFill="1"/>
    <xf numFmtId="0" fontId="6" fillId="0" borderId="7" xfId="2" applyFont="1" applyBorder="1"/>
    <xf numFmtId="0" fontId="6" fillId="0" borderId="0" xfId="2" applyFont="1" applyBorder="1" applyAlignment="1">
      <alignment readingOrder="1"/>
    </xf>
    <xf numFmtId="0" fontId="6" fillId="0" borderId="0" xfId="2" applyFont="1" applyBorder="1"/>
    <xf numFmtId="0" fontId="10" fillId="0" borderId="0" xfId="2" applyFont="1"/>
    <xf numFmtId="0" fontId="6" fillId="20" borderId="0" xfId="2" applyFont="1" applyFill="1" applyAlignment="1">
      <alignment horizontal="left"/>
    </xf>
    <xf numFmtId="49" fontId="6" fillId="20" borderId="0" xfId="2" applyNumberFormat="1" applyFont="1" applyFill="1"/>
    <xf numFmtId="0" fontId="13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" fontId="6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justify" vertical="top" wrapText="1"/>
    </xf>
    <xf numFmtId="0" fontId="13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1" fontId="6" fillId="3" borderId="6" xfId="2" applyNumberFormat="1" applyFont="1" applyFill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1" fontId="6" fillId="3" borderId="2" xfId="2" applyNumberFormat="1" applyFont="1" applyFill="1" applyBorder="1" applyAlignment="1">
      <alignment horizontal="center" vertical="top"/>
    </xf>
    <xf numFmtId="0" fontId="13" fillId="0" borderId="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6" fillId="3" borderId="7" xfId="2" applyFont="1" applyFill="1" applyBorder="1" applyAlignment="1">
      <alignment vertical="top" wrapText="1"/>
    </xf>
    <xf numFmtId="1" fontId="6" fillId="3" borderId="7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6" fillId="23" borderId="0" xfId="2" applyFont="1" applyFill="1" applyBorder="1" applyAlignment="1">
      <alignment vertical="top" wrapText="1"/>
    </xf>
    <xf numFmtId="1" fontId="6" fillId="23" borderId="0" xfId="2" applyNumberFormat="1" applyFont="1" applyFill="1" applyBorder="1" applyAlignment="1">
      <alignment horizontal="center" vertical="top"/>
    </xf>
    <xf numFmtId="0" fontId="6" fillId="20" borderId="0" xfId="2" applyFont="1" applyFill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3" fillId="13" borderId="1" xfId="2" applyFont="1" applyFill="1" applyBorder="1" applyAlignment="1">
      <alignment horizontal="center" vertical="center"/>
    </xf>
    <xf numFmtId="0" fontId="7" fillId="0" borderId="0" xfId="6" applyFont="1"/>
    <xf numFmtId="0" fontId="6" fillId="0" borderId="6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" xfId="6" applyFont="1" applyFill="1" applyBorder="1"/>
    <xf numFmtId="187" fontId="7" fillId="6" borderId="1" xfId="7" applyNumberFormat="1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187" fontId="7" fillId="0" borderId="1" xfId="7" applyNumberFormat="1" applyFont="1" applyBorder="1" applyAlignment="1">
      <alignment horizontal="center"/>
    </xf>
    <xf numFmtId="0" fontId="6" fillId="6" borderId="1" xfId="6" applyFont="1" applyFill="1" applyBorder="1"/>
    <xf numFmtId="0" fontId="6" fillId="6" borderId="1" xfId="6" applyFont="1" applyFill="1" applyBorder="1" applyAlignment="1">
      <alignment horizontal="center"/>
    </xf>
    <xf numFmtId="187" fontId="6" fillId="6" borderId="1" xfId="7" applyNumberFormat="1" applyFont="1" applyFill="1" applyBorder="1" applyAlignment="1">
      <alignment horizontal="center"/>
    </xf>
    <xf numFmtId="0" fontId="6" fillId="0" borderId="0" xfId="6" applyFont="1"/>
    <xf numFmtId="0" fontId="6" fillId="0" borderId="0" xfId="0" applyFont="1"/>
    <xf numFmtId="0" fontId="6" fillId="0" borderId="0" xfId="0" applyFont="1" applyAlignment="1">
      <alignment horizontal="left" vertical="top"/>
    </xf>
    <xf numFmtId="41" fontId="6" fillId="0" borderId="0" xfId="1" applyNumberFormat="1" applyFont="1"/>
    <xf numFmtId="188" fontId="7" fillId="11" borderId="1" xfId="2" applyNumberFormat="1" applyFont="1" applyFill="1" applyBorder="1" applyAlignment="1">
      <alignment horizontal="center" vertical="center"/>
    </xf>
    <xf numFmtId="188" fontId="7" fillId="12" borderId="1" xfId="2" applyNumberFormat="1" applyFont="1" applyFill="1" applyBorder="1" applyAlignment="1">
      <alignment horizontal="center" vertical="center"/>
    </xf>
    <xf numFmtId="188" fontId="7" fillId="15" borderId="1" xfId="2" applyNumberFormat="1" applyFont="1" applyFill="1" applyBorder="1" applyAlignment="1">
      <alignment horizontal="center" vertical="center"/>
    </xf>
    <xf numFmtId="188" fontId="7" fillId="0" borderId="1" xfId="2" applyNumberFormat="1" applyFont="1" applyFill="1" applyBorder="1" applyAlignment="1">
      <alignment horizontal="center" vertical="center"/>
    </xf>
    <xf numFmtId="188" fontId="7" fillId="16" borderId="1" xfId="2" applyNumberFormat="1" applyFont="1" applyFill="1" applyBorder="1" applyAlignment="1">
      <alignment horizontal="center" vertical="center"/>
    </xf>
    <xf numFmtId="188" fontId="7" fillId="9" borderId="1" xfId="2" applyNumberFormat="1" applyFont="1" applyFill="1" applyBorder="1" applyAlignment="1">
      <alignment horizontal="center" vertical="center"/>
    </xf>
    <xf numFmtId="41" fontId="7" fillId="20" borderId="1" xfId="1" applyNumberFormat="1" applyFont="1" applyFill="1" applyBorder="1" applyAlignment="1">
      <alignment horizontal="center" vertical="center"/>
    </xf>
    <xf numFmtId="41" fontId="7" fillId="21" borderId="1" xfId="1" applyNumberFormat="1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horizontal="center" vertical="center"/>
    </xf>
    <xf numFmtId="41" fontId="7" fillId="22" borderId="1" xfId="1" applyNumberFormat="1" applyFont="1" applyFill="1" applyBorder="1" applyAlignment="1">
      <alignment horizontal="center" vertical="center"/>
    </xf>
    <xf numFmtId="41" fontId="7" fillId="19" borderId="1" xfId="1" applyNumberFormat="1" applyFont="1" applyFill="1" applyBorder="1" applyAlignment="1">
      <alignment horizontal="center" vertical="center"/>
    </xf>
    <xf numFmtId="188" fontId="7" fillId="2" borderId="1" xfId="2" applyNumberFormat="1" applyFont="1" applyFill="1" applyBorder="1" applyAlignment="1">
      <alignment horizontal="center" vertical="center"/>
    </xf>
    <xf numFmtId="188" fontId="7" fillId="17" borderId="1" xfId="2" applyNumberFormat="1" applyFont="1" applyFill="1" applyBorder="1" applyAlignment="1">
      <alignment horizontal="center" vertical="center"/>
    </xf>
    <xf numFmtId="188" fontId="7" fillId="18" borderId="1" xfId="2" applyNumberFormat="1" applyFont="1" applyFill="1" applyBorder="1" applyAlignment="1">
      <alignment horizontal="center" vertical="center"/>
    </xf>
    <xf numFmtId="188" fontId="7" fillId="13" borderId="1" xfId="2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11" borderId="1" xfId="2" applyFont="1" applyFill="1" applyBorder="1" applyAlignment="1">
      <alignment horizontal="center" vertical="top" wrapText="1"/>
    </xf>
    <xf numFmtId="0" fontId="7" fillId="12" borderId="1" xfId="2" applyFont="1" applyFill="1" applyBorder="1" applyAlignment="1">
      <alignment horizontal="center" vertical="top" wrapText="1"/>
    </xf>
    <xf numFmtId="0" fontId="7" fillId="15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16" borderId="1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top" wrapText="1"/>
    </xf>
    <xf numFmtId="41" fontId="7" fillId="20" borderId="1" xfId="1" applyNumberFormat="1" applyFont="1" applyFill="1" applyBorder="1" applyAlignment="1">
      <alignment horizontal="center" vertical="top" wrapText="1"/>
    </xf>
    <xf numFmtId="41" fontId="7" fillId="21" borderId="1" xfId="1" applyNumberFormat="1" applyFont="1" applyFill="1" applyBorder="1" applyAlignment="1">
      <alignment horizontal="center" vertical="top" wrapText="1"/>
    </xf>
    <xf numFmtId="41" fontId="7" fillId="3" borderId="1" xfId="1" applyNumberFormat="1" applyFont="1" applyFill="1" applyBorder="1" applyAlignment="1">
      <alignment horizontal="center" vertical="top" wrapText="1"/>
    </xf>
    <xf numFmtId="41" fontId="7" fillId="22" borderId="1" xfId="1" applyNumberFormat="1" applyFont="1" applyFill="1" applyBorder="1" applyAlignment="1">
      <alignment horizontal="center" vertical="top" wrapText="1"/>
    </xf>
    <xf numFmtId="41" fontId="7" fillId="19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17" borderId="1" xfId="2" applyFont="1" applyFill="1" applyBorder="1" applyAlignment="1">
      <alignment horizontal="center" vertical="top" wrapText="1"/>
    </xf>
    <xf numFmtId="0" fontId="7" fillId="18" borderId="1" xfId="2" applyFont="1" applyFill="1" applyBorder="1" applyAlignment="1">
      <alignment horizontal="center" vertical="top" wrapText="1"/>
    </xf>
    <xf numFmtId="0" fontId="7" fillId="13" borderId="1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3" fontId="62" fillId="15" borderId="1" xfId="3" applyFont="1" applyFill="1" applyBorder="1" applyAlignment="1">
      <alignment horizontal="center" vertical="center" wrapText="1"/>
    </xf>
    <xf numFmtId="43" fontId="6" fillId="16" borderId="1" xfId="3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7" fillId="8" borderId="1" xfId="4" applyFont="1" applyFill="1" applyBorder="1" applyAlignment="1" applyProtection="1">
      <alignment horizontal="left" vertical="top" wrapText="1" shrinkToFit="1"/>
      <protection locked="0"/>
    </xf>
    <xf numFmtId="0" fontId="7" fillId="8" borderId="1" xfId="2" applyFont="1" applyFill="1" applyBorder="1" applyAlignment="1">
      <alignment horizontal="center" vertical="top"/>
    </xf>
    <xf numFmtId="0" fontId="7" fillId="8" borderId="1" xfId="2" applyFont="1" applyFill="1" applyBorder="1" applyAlignment="1">
      <alignment horizontal="left" vertical="top"/>
    </xf>
    <xf numFmtId="187" fontId="7" fillId="0" borderId="1" xfId="2" applyNumberFormat="1" applyFont="1" applyBorder="1"/>
    <xf numFmtId="189" fontId="7" fillId="0" borderId="1" xfId="2" applyNumberFormat="1" applyFont="1" applyFill="1" applyBorder="1"/>
    <xf numFmtId="0" fontId="7" fillId="0" borderId="0" xfId="0" applyFont="1"/>
    <xf numFmtId="187" fontId="7" fillId="0" borderId="1" xfId="0" applyNumberFormat="1" applyFont="1" applyFill="1" applyBorder="1" applyAlignment="1">
      <alignment vertical="top"/>
    </xf>
    <xf numFmtId="187" fontId="7" fillId="14" borderId="1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vertical="top"/>
    </xf>
    <xf numFmtId="43" fontId="7" fillId="0" borderId="1" xfId="3" applyFont="1" applyFill="1" applyBorder="1" applyAlignment="1">
      <alignment vertical="top"/>
    </xf>
    <xf numFmtId="43" fontId="7" fillId="16" borderId="1" xfId="3" applyFont="1" applyFill="1" applyBorder="1" applyAlignment="1">
      <alignment vertical="top"/>
    </xf>
    <xf numFmtId="0" fontId="7" fillId="5" borderId="1" xfId="3" applyNumberFormat="1" applyFont="1" applyFill="1" applyBorder="1" applyAlignment="1">
      <alignment horizontal="center" vertical="top"/>
    </xf>
    <xf numFmtId="0" fontId="7" fillId="10" borderId="1" xfId="4" applyFont="1" applyFill="1" applyBorder="1" applyAlignment="1" applyProtection="1">
      <alignment horizontal="left" vertical="top" wrapText="1" shrinkToFit="1"/>
      <protection locked="0"/>
    </xf>
    <xf numFmtId="0" fontId="7" fillId="10" borderId="1" xfId="2" applyFont="1" applyFill="1" applyBorder="1" applyAlignment="1">
      <alignment horizontal="center" vertical="top"/>
    </xf>
    <xf numFmtId="0" fontId="7" fillId="10" borderId="1" xfId="2" applyFont="1" applyFill="1" applyBorder="1" applyAlignment="1">
      <alignment horizontal="left" vertical="top"/>
    </xf>
    <xf numFmtId="0" fontId="7" fillId="6" borderId="1" xfId="4" applyFont="1" applyFill="1" applyBorder="1" applyAlignment="1" applyProtection="1">
      <alignment horizontal="left" vertical="top" wrapText="1" shrinkToFit="1"/>
      <protection locked="0"/>
    </xf>
    <xf numFmtId="0" fontId="7" fillId="6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0" fontId="7" fillId="0" borderId="1" xfId="0" applyFont="1" applyBorder="1"/>
    <xf numFmtId="0" fontId="7" fillId="9" borderId="1" xfId="4" applyFont="1" applyFill="1" applyBorder="1" applyAlignment="1" applyProtection="1">
      <alignment horizontal="left" vertical="top" wrapText="1" shrinkToFit="1"/>
      <protection locked="0"/>
    </xf>
    <xf numFmtId="0" fontId="7" fillId="9" borderId="1" xfId="2" applyFont="1" applyFill="1" applyBorder="1" applyAlignment="1">
      <alignment horizontal="center" vertical="top"/>
    </xf>
    <xf numFmtId="0" fontId="7" fillId="9" borderId="1" xfId="2" applyFont="1" applyFill="1" applyBorder="1" applyAlignment="1">
      <alignment horizontal="left" vertical="top"/>
    </xf>
    <xf numFmtId="0" fontId="7" fillId="11" borderId="1" xfId="4" applyFont="1" applyFill="1" applyBorder="1" applyAlignment="1" applyProtection="1">
      <alignment horizontal="left" vertical="top" wrapText="1" shrinkToFit="1"/>
      <protection locked="0"/>
    </xf>
    <xf numFmtId="0" fontId="7" fillId="11" borderId="1" xfId="2" applyFont="1" applyFill="1" applyBorder="1" applyAlignment="1">
      <alignment horizontal="center" vertical="top"/>
    </xf>
    <xf numFmtId="0" fontId="7" fillId="11" borderId="1" xfId="2" applyFont="1" applyFill="1" applyBorder="1" applyAlignment="1">
      <alignment horizontal="left" vertical="top"/>
    </xf>
    <xf numFmtId="0" fontId="63" fillId="11" borderId="1" xfId="4" applyFont="1" applyFill="1" applyBorder="1" applyAlignment="1" applyProtection="1">
      <alignment horizontal="left" vertical="top" wrapText="1" shrinkToFit="1"/>
      <protection locked="0"/>
    </xf>
    <xf numFmtId="0" fontId="63" fillId="11" borderId="1" xfId="2" applyFont="1" applyFill="1" applyBorder="1" applyAlignment="1">
      <alignment horizontal="center" vertical="top"/>
    </xf>
    <xf numFmtId="0" fontId="63" fillId="11" borderId="1" xfId="2" applyFont="1" applyFill="1" applyBorder="1" applyAlignment="1">
      <alignment horizontal="left" vertical="top"/>
    </xf>
    <xf numFmtId="189" fontId="63" fillId="0" borderId="1" xfId="2" applyNumberFormat="1" applyFont="1" applyFill="1" applyBorder="1"/>
    <xf numFmtId="0" fontId="63" fillId="0" borderId="0" xfId="0" applyFont="1"/>
    <xf numFmtId="187" fontId="63" fillId="0" borderId="1" xfId="0" applyNumberFormat="1" applyFont="1" applyFill="1" applyBorder="1" applyAlignment="1">
      <alignment vertical="top"/>
    </xf>
    <xf numFmtId="0" fontId="63" fillId="5" borderId="1" xfId="0" applyNumberFormat="1" applyFont="1" applyFill="1" applyBorder="1" applyAlignment="1">
      <alignment horizontal="center" vertical="top"/>
    </xf>
    <xf numFmtId="4" fontId="63" fillId="0" borderId="1" xfId="0" applyNumberFormat="1" applyFont="1" applyFill="1" applyBorder="1" applyAlignment="1">
      <alignment vertical="top"/>
    </xf>
    <xf numFmtId="43" fontId="63" fillId="0" borderId="1" xfId="3" applyFont="1" applyFill="1" applyBorder="1" applyAlignment="1">
      <alignment vertical="top"/>
    </xf>
    <xf numFmtId="43" fontId="63" fillId="16" borderId="1" xfId="3" applyFont="1" applyFill="1" applyBorder="1" applyAlignment="1">
      <alignment vertical="top"/>
    </xf>
    <xf numFmtId="0" fontId="63" fillId="5" borderId="1" xfId="3" applyNumberFormat="1" applyFont="1" applyFill="1" applyBorder="1" applyAlignment="1">
      <alignment horizontal="center" vertical="top"/>
    </xf>
    <xf numFmtId="0" fontId="7" fillId="7" borderId="1" xfId="4" applyFont="1" applyFill="1" applyBorder="1" applyAlignment="1" applyProtection="1">
      <alignment horizontal="left" vertical="top" wrapText="1" shrinkToFit="1"/>
      <protection locked="0"/>
    </xf>
    <xf numFmtId="0" fontId="7" fillId="7" borderId="1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left" vertical="top"/>
    </xf>
    <xf numFmtId="0" fontId="7" fillId="24" borderId="1" xfId="2" applyFont="1" applyFill="1" applyBorder="1" applyAlignment="1">
      <alignment horizontal="left" vertical="top"/>
    </xf>
    <xf numFmtId="0" fontId="7" fillId="5" borderId="1" xfId="4" applyFont="1" applyFill="1" applyBorder="1" applyAlignment="1" applyProtection="1">
      <alignment horizontal="left" vertical="top" wrapText="1" shrinkToFit="1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1" xfId="2" applyFont="1" applyFill="1" applyBorder="1" applyAlignment="1">
      <alignment horizontal="left" vertical="top"/>
    </xf>
    <xf numFmtId="0" fontId="7" fillId="12" borderId="1" xfId="4" applyFont="1" applyFill="1" applyBorder="1" applyAlignment="1" applyProtection="1">
      <alignment horizontal="left" vertical="top" wrapText="1" shrinkToFit="1"/>
      <protection locked="0"/>
    </xf>
    <xf numFmtId="0" fontId="7" fillId="12" borderId="1" xfId="2" applyFont="1" applyFill="1" applyBorder="1" applyAlignment="1">
      <alignment horizontal="center" vertical="top"/>
    </xf>
    <xf numFmtId="0" fontId="7" fillId="12" borderId="1" xfId="2" applyFont="1" applyFill="1" applyBorder="1" applyAlignment="1">
      <alignment horizontal="left" vertical="top"/>
    </xf>
    <xf numFmtId="0" fontId="63" fillId="1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0" fontId="63" fillId="0" borderId="0" xfId="2" applyFont="1" applyFill="1"/>
    <xf numFmtId="0" fontId="63" fillId="0" borderId="0" xfId="2" applyFont="1" applyFill="1" applyAlignment="1">
      <alignment horizontal="left"/>
    </xf>
    <xf numFmtId="0" fontId="63" fillId="0" borderId="0" xfId="2" applyFont="1" applyFill="1" applyAlignment="1">
      <alignment horizontal="center"/>
    </xf>
    <xf numFmtId="0" fontId="62" fillId="0" borderId="0" xfId="2" applyFont="1" applyFill="1" applyBorder="1"/>
    <xf numFmtId="0" fontId="62" fillId="0" borderId="1" xfId="2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1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 textRotation="90" wrapText="1"/>
    </xf>
    <xf numFmtId="43" fontId="6" fillId="0" borderId="1" xfId="1" applyFont="1" applyFill="1" applyBorder="1" applyAlignment="1">
      <alignment horizontal="center" vertical="center" textRotation="90" wrapText="1"/>
    </xf>
    <xf numFmtId="43" fontId="62" fillId="0" borderId="1" xfId="3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textRotation="90" wrapText="1"/>
    </xf>
    <xf numFmtId="0" fontId="63" fillId="0" borderId="0" xfId="2" applyFont="1" applyFill="1" applyAlignment="1">
      <alignment horizontal="center" vertical="center"/>
    </xf>
    <xf numFmtId="0" fontId="63" fillId="0" borderId="1" xfId="2" applyFont="1" applyFill="1" applyBorder="1" applyAlignment="1">
      <alignment horizontal="center" vertical="top"/>
    </xf>
    <xf numFmtId="0" fontId="63" fillId="0" borderId="1" xfId="2" applyFont="1" applyFill="1" applyBorder="1" applyAlignment="1">
      <alignment horizontal="left" vertical="top"/>
    </xf>
    <xf numFmtId="49" fontId="63" fillId="0" borderId="1" xfId="2" applyNumberFormat="1" applyFont="1" applyFill="1" applyBorder="1" applyAlignment="1" applyProtection="1">
      <alignment horizontal="center" vertical="top"/>
      <protection hidden="1"/>
    </xf>
    <xf numFmtId="0" fontId="63" fillId="0" borderId="1" xfId="2" applyFont="1" applyFill="1" applyBorder="1" applyAlignment="1" applyProtection="1">
      <alignment vertical="top" wrapText="1"/>
      <protection hidden="1"/>
    </xf>
    <xf numFmtId="0" fontId="63" fillId="0" borderId="1" xfId="2" applyFont="1" applyFill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center" vertical="top"/>
      <protection hidden="1"/>
    </xf>
    <xf numFmtId="4" fontId="63" fillId="0" borderId="1" xfId="2" applyNumberFormat="1" applyFont="1" applyFill="1" applyBorder="1" applyAlignment="1" applyProtection="1">
      <alignment horizontal="center" vertical="top"/>
      <protection locked="0"/>
    </xf>
    <xf numFmtId="43" fontId="7" fillId="0" borderId="1" xfId="1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>
      <alignment horizontal="center" vertical="top"/>
    </xf>
    <xf numFmtId="0" fontId="63" fillId="0" borderId="0" xfId="2" applyFont="1" applyFill="1" applyAlignment="1">
      <alignment vertical="top"/>
    </xf>
    <xf numFmtId="0" fontId="63" fillId="0" borderId="1" xfId="2" applyFont="1" applyBorder="1" applyAlignment="1">
      <alignment horizontal="center" vertical="top"/>
    </xf>
    <xf numFmtId="0" fontId="63" fillId="0" borderId="1" xfId="2" applyFont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>
      <alignment horizontal="center" vertical="top"/>
    </xf>
    <xf numFmtId="0" fontId="63" fillId="0" borderId="0" xfId="2" applyFont="1" applyFill="1" applyBorder="1" applyAlignment="1">
      <alignment horizontal="left" vertical="top"/>
    </xf>
    <xf numFmtId="0" fontId="63" fillId="0" borderId="0" xfId="2" applyFont="1" applyFill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4" fontId="62" fillId="0" borderId="0" xfId="2" applyNumberFormat="1" applyFont="1" applyFill="1" applyBorder="1" applyAlignment="1" applyProtection="1">
      <alignment horizontal="center"/>
      <protection locked="0"/>
    </xf>
    <xf numFmtId="4" fontId="62" fillId="0" borderId="0" xfId="2" applyNumberFormat="1" applyFont="1" applyFill="1" applyBorder="1" applyProtection="1">
      <protection locked="0"/>
    </xf>
    <xf numFmtId="0" fontId="62" fillId="0" borderId="0" xfId="2" applyFont="1" applyFill="1" applyBorder="1" applyAlignment="1" applyProtection="1">
      <alignment horizontal="center"/>
      <protection hidden="1"/>
    </xf>
    <xf numFmtId="43" fontId="6" fillId="0" borderId="0" xfId="1" applyFont="1" applyBorder="1" applyAlignment="1" applyProtection="1">
      <alignment horizontal="center"/>
      <protection hidden="1"/>
    </xf>
    <xf numFmtId="43" fontId="63" fillId="0" borderId="0" xfId="3" applyFont="1" applyFill="1" applyBorder="1"/>
    <xf numFmtId="0" fontId="7" fillId="0" borderId="0" xfId="2" applyFont="1" applyBorder="1" applyAlignment="1">
      <alignment horizontal="center"/>
    </xf>
    <xf numFmtId="0" fontId="63" fillId="0" borderId="0" xfId="2" applyFont="1" applyFill="1" applyAlignment="1">
      <alignment horizontal="center" vertical="top"/>
    </xf>
    <xf numFmtId="0" fontId="64" fillId="0" borderId="0" xfId="2" applyFont="1" applyFill="1" applyAlignment="1">
      <alignment vertical="top"/>
    </xf>
    <xf numFmtId="0" fontId="64" fillId="0" borderId="0" xfId="2" applyFont="1" applyFill="1" applyAlignment="1">
      <alignment horizontal="left" vertical="top"/>
    </xf>
    <xf numFmtId="0" fontId="64" fillId="0" borderId="0" xfId="2" applyFont="1" applyFill="1" applyAlignment="1">
      <alignment horizontal="center" vertical="top"/>
    </xf>
    <xf numFmtId="4" fontId="65" fillId="0" borderId="0" xfId="2" applyNumberFormat="1" applyFont="1" applyFill="1" applyBorder="1" applyAlignment="1" applyProtection="1">
      <alignment horizontal="center"/>
      <protection locked="0"/>
    </xf>
    <xf numFmtId="4" fontId="65" fillId="0" borderId="0" xfId="2" applyNumberFormat="1" applyFont="1" applyFill="1" applyBorder="1" applyProtection="1">
      <protection locked="0"/>
    </xf>
    <xf numFmtId="0" fontId="65" fillId="0" borderId="0" xfId="2" applyFont="1" applyFill="1" applyBorder="1" applyAlignment="1" applyProtection="1">
      <alignment horizontal="center"/>
      <protection hidden="1"/>
    </xf>
    <xf numFmtId="43" fontId="65" fillId="0" borderId="0" xfId="1" applyFont="1" applyBorder="1" applyAlignment="1" applyProtection="1">
      <alignment horizontal="center"/>
      <protection hidden="1"/>
    </xf>
    <xf numFmtId="43" fontId="64" fillId="0" borderId="0" xfId="3" applyFont="1" applyFill="1" applyBorder="1"/>
    <xf numFmtId="0" fontId="64" fillId="0" borderId="0" xfId="2" applyFont="1" applyBorder="1" applyAlignment="1">
      <alignment horizontal="center"/>
    </xf>
    <xf numFmtId="0" fontId="65" fillId="0" borderId="0" xfId="2" applyFont="1" applyBorder="1" applyAlignment="1">
      <alignment horizontal="center"/>
    </xf>
    <xf numFmtId="0" fontId="64" fillId="0" borderId="0" xfId="2" applyFont="1" applyFill="1"/>
    <xf numFmtId="4" fontId="63" fillId="0" borderId="0" xfId="3" applyNumberFormat="1" applyFont="1" applyFill="1" applyBorder="1"/>
    <xf numFmtId="43" fontId="63" fillId="0" borderId="0" xfId="1" applyFont="1" applyFill="1"/>
    <xf numFmtId="43" fontId="63" fillId="0" borderId="0" xfId="3" applyFont="1" applyFill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vertical="top"/>
    </xf>
    <xf numFmtId="0" fontId="7" fillId="8" borderId="1" xfId="4" applyFont="1" applyFill="1" applyBorder="1" applyAlignment="1" applyProtection="1">
      <alignment horizontal="center" vertical="top" wrapText="1" shrinkToFit="1"/>
      <protection locked="0"/>
    </xf>
    <xf numFmtId="0" fontId="7" fillId="10" borderId="1" xfId="4" applyFont="1" applyFill="1" applyBorder="1" applyAlignment="1" applyProtection="1">
      <alignment horizontal="center" vertical="top" wrapText="1" shrinkToFit="1"/>
      <protection locked="0"/>
    </xf>
    <xf numFmtId="0" fontId="7" fillId="6" borderId="1" xfId="4" applyFont="1" applyFill="1" applyBorder="1" applyAlignment="1" applyProtection="1">
      <alignment horizontal="center" vertical="top" wrapText="1" shrinkToFit="1"/>
      <protection locked="0"/>
    </xf>
    <xf numFmtId="0" fontId="7" fillId="9" borderId="1" xfId="4" applyFont="1" applyFill="1" applyBorder="1" applyAlignment="1" applyProtection="1">
      <alignment horizontal="center" vertical="top" wrapText="1" shrinkToFit="1"/>
      <protection locked="0"/>
    </xf>
    <xf numFmtId="0" fontId="7" fillId="11" borderId="1" xfId="4" applyFont="1" applyFill="1" applyBorder="1" applyAlignment="1" applyProtection="1">
      <alignment horizontal="center" vertical="top" wrapText="1" shrinkToFit="1"/>
      <protection locked="0"/>
    </xf>
    <xf numFmtId="0" fontId="7" fillId="7" borderId="1" xfId="4" applyFont="1" applyFill="1" applyBorder="1" applyAlignment="1" applyProtection="1">
      <alignment horizontal="center" vertical="top" wrapText="1" shrinkToFit="1"/>
      <protection locked="0"/>
    </xf>
    <xf numFmtId="0" fontId="7" fillId="5" borderId="1" xfId="4" applyFont="1" applyFill="1" applyBorder="1" applyAlignment="1" applyProtection="1">
      <alignment horizontal="center" vertical="top" wrapText="1" shrinkToFit="1"/>
      <protection locked="0"/>
    </xf>
    <xf numFmtId="0" fontId="7" fillId="12" borderId="1" xfId="4" applyFont="1" applyFill="1" applyBorder="1" applyAlignment="1" applyProtection="1">
      <alignment horizontal="center" vertical="top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/>
    <xf numFmtId="187" fontId="7" fillId="0" borderId="1" xfId="3" applyNumberFormat="1" applyFont="1" applyFill="1" applyBorder="1"/>
    <xf numFmtId="187" fontId="7" fillId="0" borderId="1" xfId="2" applyNumberFormat="1" applyFont="1" applyFill="1" applyBorder="1"/>
    <xf numFmtId="0" fontId="7" fillId="0" borderId="0" xfId="2" applyFont="1" applyFill="1"/>
    <xf numFmtId="0" fontId="7" fillId="12" borderId="1" xfId="2" applyFont="1" applyFill="1" applyBorder="1" applyAlignment="1">
      <alignment horizontal="center"/>
    </xf>
    <xf numFmtId="0" fontId="7" fillId="12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/>
    <xf numFmtId="0" fontId="7" fillId="16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9" borderId="1" xfId="2" applyFont="1" applyFill="1" applyBorder="1" applyAlignment="1">
      <alignment horizontal="center"/>
    </xf>
    <xf numFmtId="0" fontId="7" fillId="9" borderId="1" xfId="2" applyFont="1" applyFill="1" applyBorder="1"/>
    <xf numFmtId="0" fontId="7" fillId="20" borderId="1" xfId="2" applyFont="1" applyFill="1" applyBorder="1" applyAlignment="1">
      <alignment horizontal="center"/>
    </xf>
    <xf numFmtId="0" fontId="7" fillId="20" borderId="1" xfId="2" applyFont="1" applyFill="1" applyBorder="1"/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21" borderId="1" xfId="2" applyFont="1" applyFill="1" applyBorder="1" applyAlignment="1">
      <alignment horizontal="center"/>
    </xf>
    <xf numFmtId="0" fontId="7" fillId="21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22" borderId="1" xfId="2" applyFont="1" applyFill="1" applyBorder="1" applyAlignment="1">
      <alignment horizontal="center"/>
    </xf>
    <xf numFmtId="0" fontId="7" fillId="22" borderId="1" xfId="2" applyFont="1" applyFill="1" applyBorder="1"/>
    <xf numFmtId="0" fontId="7" fillId="19" borderId="1" xfId="2" applyFont="1" applyFill="1" applyBorder="1" applyAlignment="1">
      <alignment horizontal="center"/>
    </xf>
    <xf numFmtId="0" fontId="7" fillId="19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17" borderId="1" xfId="2" applyFont="1" applyFill="1" applyBorder="1" applyAlignment="1">
      <alignment horizontal="center"/>
    </xf>
    <xf numFmtId="0" fontId="7" fillId="17" borderId="1" xfId="2" applyFont="1" applyFill="1" applyBorder="1"/>
    <xf numFmtId="0" fontId="7" fillId="18" borderId="1" xfId="2" applyFont="1" applyFill="1" applyBorder="1" applyAlignment="1">
      <alignment horizontal="center"/>
    </xf>
    <xf numFmtId="0" fontId="7" fillId="18" borderId="1" xfId="2" applyFont="1" applyFill="1" applyBorder="1"/>
    <xf numFmtId="0" fontId="7" fillId="13" borderId="1" xfId="2" applyFont="1" applyFill="1" applyBorder="1" applyAlignment="1">
      <alignment horizontal="center"/>
    </xf>
    <xf numFmtId="0" fontId="7" fillId="13" borderId="1" xfId="2" applyFont="1" applyFill="1" applyBorder="1"/>
    <xf numFmtId="4" fontId="7" fillId="0" borderId="0" xfId="2" applyNumberFormat="1" applyFont="1"/>
    <xf numFmtId="187" fontId="7" fillId="0" borderId="0" xfId="2" applyNumberFormat="1" applyFont="1"/>
    <xf numFmtId="0" fontId="7" fillId="13" borderId="1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0" borderId="1" xfId="0" applyFont="1" applyFill="1" applyBorder="1"/>
    <xf numFmtId="187" fontId="7" fillId="0" borderId="1" xfId="1" applyNumberFormat="1" applyFont="1" applyFill="1" applyBorder="1"/>
    <xf numFmtId="0" fontId="7" fillId="0" borderId="0" xfId="0" applyFont="1" applyFill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left" vertical="top"/>
      <protection hidden="1"/>
    </xf>
    <xf numFmtId="0" fontId="63" fillId="0" borderId="1" xfId="2" applyFont="1" applyFill="1" applyBorder="1" applyAlignment="1" applyProtection="1">
      <alignment horizontal="left" vertical="top"/>
      <protection hidden="1"/>
    </xf>
    <xf numFmtId="0" fontId="7" fillId="0" borderId="1" xfId="2" applyFont="1" applyFill="1" applyBorder="1" applyAlignment="1">
      <alignment horizontal="left" vertical="top"/>
    </xf>
    <xf numFmtId="0" fontId="66" fillId="0" borderId="0" xfId="334" applyFont="1" applyAlignment="1">
      <alignment horizontal="center" vertical="center"/>
    </xf>
    <xf numFmtId="0" fontId="7" fillId="0" borderId="4" xfId="334" applyFont="1" applyBorder="1" applyAlignment="1" applyProtection="1">
      <alignment horizontal="center" vertical="center"/>
      <protection hidden="1"/>
    </xf>
    <xf numFmtId="49" fontId="7" fillId="0" borderId="1" xfId="334" applyNumberFormat="1" applyFont="1" applyFill="1" applyBorder="1" applyAlignment="1" applyProtection="1">
      <alignment horizontal="center" vertical="center"/>
      <protection locked="0"/>
    </xf>
    <xf numFmtId="0" fontId="7" fillId="0" borderId="1" xfId="334" applyFont="1" applyBorder="1" applyProtection="1">
      <protection hidden="1"/>
    </xf>
    <xf numFmtId="0" fontId="7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 applyAlignment="1" applyProtection="1">
      <alignment horizontal="left"/>
      <protection hidden="1"/>
    </xf>
    <xf numFmtId="4" fontId="7" fillId="0" borderId="1" xfId="334" applyNumberFormat="1" applyFont="1" applyBorder="1" applyAlignment="1">
      <alignment horizontal="center" vertical="center"/>
    </xf>
    <xf numFmtId="3" fontId="7" fillId="0" borderId="1" xfId="334" applyNumberFormat="1" applyFont="1" applyBorder="1" applyAlignment="1">
      <alignment horizontal="center" vertical="center"/>
    </xf>
    <xf numFmtId="0" fontId="6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/>
    <xf numFmtId="0" fontId="7" fillId="0" borderId="3" xfId="334" applyFont="1" applyBorder="1"/>
    <xf numFmtId="0" fontId="7" fillId="0" borderId="1" xfId="334" applyFont="1" applyBorder="1" applyAlignment="1">
      <alignment horizontal="center" vertical="center"/>
    </xf>
    <xf numFmtId="0" fontId="7" fillId="0" borderId="0" xfId="334" applyFont="1"/>
    <xf numFmtId="0" fontId="7" fillId="0" borderId="0" xfId="334" applyFont="1" applyAlignment="1">
      <alignment horizontal="center" vertical="center"/>
    </xf>
    <xf numFmtId="0" fontId="66" fillId="0" borderId="5" xfId="334" applyFont="1" applyBorder="1" applyAlignment="1">
      <alignment horizontal="center" vertical="center"/>
    </xf>
    <xf numFmtId="49" fontId="7" fillId="0" borderId="1" xfId="334" applyNumberFormat="1" applyFont="1" applyBorder="1" applyAlignment="1">
      <alignment horizontal="center" vertical="center"/>
    </xf>
    <xf numFmtId="0" fontId="67" fillId="0" borderId="0" xfId="334" applyFont="1" applyAlignment="1">
      <alignment horizontal="left" vertical="center"/>
    </xf>
    <xf numFmtId="0" fontId="6" fillId="0" borderId="0" xfId="334" applyFont="1" applyAlignment="1">
      <alignment horizontal="right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/>
    <xf numFmtId="0" fontId="63" fillId="0" borderId="1" xfId="334" applyFont="1" applyBorder="1"/>
    <xf numFmtId="0" fontId="7" fillId="0" borderId="0" xfId="334" applyFont="1" applyAlignment="1">
      <alignment horizontal="center"/>
    </xf>
    <xf numFmtId="4" fontId="7" fillId="0" borderId="1" xfId="334" applyNumberFormat="1" applyFont="1" applyBorder="1" applyAlignment="1">
      <alignment horizontal="right" vertical="center"/>
    </xf>
    <xf numFmtId="187" fontId="7" fillId="0" borderId="1" xfId="334" applyNumberFormat="1" applyFont="1" applyFill="1" applyBorder="1" applyAlignment="1" applyProtection="1">
      <alignment horizontal="right"/>
      <protection locked="0"/>
    </xf>
    <xf numFmtId="0" fontId="6" fillId="0" borderId="0" xfId="334" applyFont="1" applyAlignment="1">
      <alignment vertical="center"/>
    </xf>
    <xf numFmtId="0" fontId="6" fillId="0" borderId="0" xfId="334" applyFont="1" applyAlignment="1">
      <alignment horizontal="center"/>
    </xf>
    <xf numFmtId="0" fontId="6" fillId="14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6" fillId="0" borderId="5" xfId="334" applyFont="1" applyBorder="1" applyAlignment="1">
      <alignment vertical="center"/>
    </xf>
    <xf numFmtId="187" fontId="63" fillId="0" borderId="1" xfId="2" applyNumberFormat="1" applyFont="1" applyFill="1" applyBorder="1" applyAlignment="1" applyProtection="1">
      <alignment vertical="top"/>
      <protection locked="0"/>
    </xf>
    <xf numFmtId="187" fontId="63" fillId="0" borderId="1" xfId="3" applyNumberFormat="1" applyFont="1" applyFill="1" applyBorder="1" applyAlignment="1">
      <alignment vertical="top"/>
    </xf>
    <xf numFmtId="14" fontId="7" fillId="0" borderId="0" xfId="2" applyNumberFormat="1" applyFont="1"/>
    <xf numFmtId="0" fontId="7" fillId="6" borderId="4" xfId="2" applyFont="1" applyFill="1" applyBorder="1" applyAlignment="1">
      <alignment horizontal="left" readingOrder="1"/>
    </xf>
    <xf numFmtId="0" fontId="7" fillId="6" borderId="3" xfId="2" applyFont="1" applyFill="1" applyBorder="1" applyAlignment="1">
      <alignment horizontal="left" readingOrder="1"/>
    </xf>
    <xf numFmtId="0" fontId="6" fillId="0" borderId="5" xfId="6" applyFont="1" applyBorder="1" applyAlignment="1">
      <alignment horizontal="center"/>
    </xf>
    <xf numFmtId="0" fontId="7" fillId="12" borderId="1" xfId="4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top"/>
      <protection locked="0"/>
    </xf>
    <xf numFmtId="0" fontId="7" fillId="6" borderId="1" xfId="4" applyFont="1" applyFill="1" applyBorder="1" applyAlignment="1" applyProtection="1">
      <alignment horizontal="center" vertical="top"/>
      <protection locked="0"/>
    </xf>
    <xf numFmtId="0" fontId="7" fillId="7" borderId="1" xfId="4" applyFont="1" applyFill="1" applyBorder="1" applyAlignment="1" applyProtection="1">
      <alignment horizontal="center" vertical="top"/>
      <protection locked="0"/>
    </xf>
    <xf numFmtId="0" fontId="7" fillId="8" borderId="1" xfId="4" applyFont="1" applyFill="1" applyBorder="1" applyAlignment="1" applyProtection="1">
      <alignment horizontal="center" vertical="top"/>
      <protection locked="0"/>
    </xf>
    <xf numFmtId="0" fontId="7" fillId="9" borderId="1" xfId="4" applyFont="1" applyFill="1" applyBorder="1" applyAlignment="1" applyProtection="1">
      <alignment horizontal="center" vertical="top"/>
      <protection locked="0"/>
    </xf>
    <xf numFmtId="0" fontId="7" fillId="10" borderId="1" xfId="4" applyFont="1" applyFill="1" applyBorder="1" applyAlignment="1" applyProtection="1">
      <alignment horizontal="center" vertical="top"/>
      <protection locked="0"/>
    </xf>
    <xf numFmtId="0" fontId="7" fillId="11" borderId="1" xfId="4" applyFont="1" applyFill="1" applyBorder="1" applyAlignment="1" applyProtection="1">
      <alignment horizontal="center" vertical="top"/>
      <protection locked="0"/>
    </xf>
    <xf numFmtId="188" fontId="7" fillId="2" borderId="5" xfId="0" applyNumberFormat="1" applyFont="1" applyFill="1" applyBorder="1" applyAlignment="1">
      <alignment horizontal="center" vertical="center"/>
    </xf>
    <xf numFmtId="188" fontId="7" fillId="4" borderId="5" xfId="0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top" wrapText="1"/>
    </xf>
    <xf numFmtId="188" fontId="7" fillId="20" borderId="8" xfId="2" applyNumberFormat="1" applyFont="1" applyFill="1" applyBorder="1" applyAlignment="1">
      <alignment horizontal="center" vertical="center"/>
    </xf>
    <xf numFmtId="188" fontId="7" fillId="20" borderId="5" xfId="2" applyNumberFormat="1" applyFont="1" applyFill="1" applyBorder="1" applyAlignment="1">
      <alignment horizontal="center" vertical="center"/>
    </xf>
    <xf numFmtId="188" fontId="7" fillId="20" borderId="9" xfId="2" applyNumberFormat="1" applyFont="1" applyFill="1" applyBorder="1" applyAlignment="1">
      <alignment horizontal="center" vertical="center"/>
    </xf>
    <xf numFmtId="188" fontId="7" fillId="21" borderId="8" xfId="2" applyNumberFormat="1" applyFont="1" applyFill="1" applyBorder="1" applyAlignment="1">
      <alignment horizontal="center" vertical="center"/>
    </xf>
    <xf numFmtId="188" fontId="7" fillId="21" borderId="5" xfId="2" applyNumberFormat="1" applyFont="1" applyFill="1" applyBorder="1" applyAlignment="1">
      <alignment horizontal="center" vertical="center"/>
    </xf>
    <xf numFmtId="188" fontId="7" fillId="3" borderId="5" xfId="3" applyNumberFormat="1" applyFont="1" applyFill="1" applyBorder="1" applyAlignment="1">
      <alignment horizontal="center" vertical="center"/>
    </xf>
    <xf numFmtId="188" fontId="7" fillId="22" borderId="5" xfId="3" applyNumberFormat="1" applyFont="1" applyFill="1" applyBorder="1" applyAlignment="1">
      <alignment horizontal="center" vertical="center"/>
    </xf>
    <xf numFmtId="188" fontId="7" fillId="19" borderId="5" xfId="3" applyNumberFormat="1" applyFont="1" applyFill="1" applyBorder="1" applyAlignment="1">
      <alignment horizontal="center" vertical="center"/>
    </xf>
    <xf numFmtId="0" fontId="62" fillId="0" borderId="0" xfId="2" applyFont="1" applyFill="1" applyAlignment="1">
      <alignment horizontal="center"/>
    </xf>
    <xf numFmtId="0" fontId="62" fillId="0" borderId="0" xfId="2" applyFont="1" applyFill="1" applyBorder="1" applyAlignment="1">
      <alignment horizontal="center"/>
    </xf>
    <xf numFmtId="0" fontId="62" fillId="0" borderId="0" xfId="2" applyFont="1" applyFill="1" applyAlignment="1">
      <alignment horizontal="center" vertical="top"/>
    </xf>
    <xf numFmtId="0" fontId="66" fillId="0" borderId="5" xfId="334" applyFont="1" applyBorder="1" applyAlignment="1">
      <alignment horizontal="center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wrapText="1"/>
    </xf>
    <xf numFmtId="0" fontId="6" fillId="9" borderId="1" xfId="334" applyFont="1" applyFill="1" applyBorder="1" applyAlignment="1">
      <alignment horizontal="center" vertical="center" wrapText="1"/>
    </xf>
    <xf numFmtId="0" fontId="6" fillId="14" borderId="4" xfId="334" applyFont="1" applyFill="1" applyBorder="1" applyAlignment="1">
      <alignment horizontal="center" vertical="center" wrapText="1"/>
    </xf>
    <xf numFmtId="0" fontId="6" fillId="14" borderId="19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 wrapText="1"/>
    </xf>
    <xf numFmtId="0" fontId="6" fillId="15" borderId="4" xfId="334" applyFont="1" applyFill="1" applyBorder="1" applyAlignment="1">
      <alignment horizontal="center" vertical="center" wrapText="1"/>
    </xf>
    <xf numFmtId="0" fontId="6" fillId="15" borderId="19" xfId="334" applyFont="1" applyFill="1" applyBorder="1" applyAlignment="1">
      <alignment horizontal="center" vertical="center" wrapText="1"/>
    </xf>
    <xf numFmtId="0" fontId="6" fillId="15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" fillId="47" borderId="1" xfId="334" applyFont="1" applyFill="1" applyBorder="1" applyAlignment="1">
      <alignment horizontal="center" vertical="center" textRotation="90" wrapText="1"/>
    </xf>
    <xf numFmtId="0" fontId="6" fillId="0" borderId="0" xfId="334" applyFont="1" applyAlignment="1">
      <alignment horizontal="right"/>
    </xf>
    <xf numFmtId="0" fontId="65" fillId="0" borderId="0" xfId="334" applyFont="1" applyAlignment="1">
      <alignment horizontal="right"/>
    </xf>
    <xf numFmtId="0" fontId="6" fillId="14" borderId="6" xfId="334" applyFont="1" applyFill="1" applyBorder="1" applyAlignment="1">
      <alignment horizontal="center" vertical="center" textRotation="90" wrapText="1"/>
    </xf>
    <xf numFmtId="0" fontId="6" fillId="14" borderId="2" xfId="334" applyFont="1" applyFill="1" applyBorder="1" applyAlignment="1">
      <alignment horizontal="center" vertical="center" textRotation="90" wrapText="1"/>
    </xf>
    <xf numFmtId="0" fontId="6" fillId="14" borderId="7" xfId="334" applyFont="1" applyFill="1" applyBorder="1" applyAlignment="1">
      <alignment horizontal="center" vertical="center" textRotation="90" wrapText="1"/>
    </xf>
    <xf numFmtId="0" fontId="6" fillId="13" borderId="6" xfId="334" applyFont="1" applyFill="1" applyBorder="1" applyAlignment="1">
      <alignment horizontal="center" vertical="center" textRotation="90"/>
    </xf>
    <xf numFmtId="0" fontId="6" fillId="13" borderId="2" xfId="334" applyFont="1" applyFill="1" applyBorder="1" applyAlignment="1">
      <alignment horizontal="center" vertical="center" textRotation="90"/>
    </xf>
    <xf numFmtId="0" fontId="6" fillId="13" borderId="7" xfId="334" applyFont="1" applyFill="1" applyBorder="1" applyAlignment="1">
      <alignment horizontal="center" vertical="center" textRotation="90"/>
    </xf>
    <xf numFmtId="0" fontId="6" fillId="3" borderId="1" xfId="334" applyFont="1" applyFill="1" applyBorder="1" applyAlignment="1">
      <alignment horizontal="center" vertical="center" textRotation="90" wrapText="1"/>
    </xf>
  </cellXfs>
  <cellStyles count="335">
    <cellStyle name="20% - Accent1 2" xfId="8"/>
    <cellStyle name="20% - Accent1 3" xfId="9"/>
    <cellStyle name="20% - Accent1 4" xfId="10"/>
    <cellStyle name="20% - Accent2 2" xfId="11"/>
    <cellStyle name="20% - Accent2 3" xfId="12"/>
    <cellStyle name="20% - Accent2 4" xfId="13"/>
    <cellStyle name="20% - Accent3 2" xfId="14"/>
    <cellStyle name="20% - Accent3 3" xfId="15"/>
    <cellStyle name="20% - Accent3 4" xfId="16"/>
    <cellStyle name="20% - Accent4 2" xfId="17"/>
    <cellStyle name="20% - Accent4 3" xfId="18"/>
    <cellStyle name="20% - Accent4 4" xfId="19"/>
    <cellStyle name="20% - Accent5 2" xfId="20"/>
    <cellStyle name="20% - Accent5 3" xfId="21"/>
    <cellStyle name="20% - Accent5 4" xfId="22"/>
    <cellStyle name="20% - Accent6 2" xfId="23"/>
    <cellStyle name="20% - Accent6 3" xfId="24"/>
    <cellStyle name="20% - Accent6 4" xfId="25"/>
    <cellStyle name="40% - Accent1 2" xfId="26"/>
    <cellStyle name="40% - Accent1 3" xfId="27"/>
    <cellStyle name="40% - Accent1 4" xfId="28"/>
    <cellStyle name="40% - Accent2 2" xfId="29"/>
    <cellStyle name="40% - Accent2 3" xfId="30"/>
    <cellStyle name="40% - Accent2 4" xfId="31"/>
    <cellStyle name="40% - Accent3 2" xfId="32"/>
    <cellStyle name="40% - Accent3 3" xfId="33"/>
    <cellStyle name="40% - Accent3 4" xfId="34"/>
    <cellStyle name="40% - Accent4 2" xfId="35"/>
    <cellStyle name="40% - Accent4 3" xfId="36"/>
    <cellStyle name="40% - Accent4 4" xfId="37"/>
    <cellStyle name="40% - Accent5 2" xfId="38"/>
    <cellStyle name="40% - Accent5 3" xfId="39"/>
    <cellStyle name="40% - Accent5 4" xfId="40"/>
    <cellStyle name="40% - Accent6 2" xfId="41"/>
    <cellStyle name="40% - Accent6 3" xfId="42"/>
    <cellStyle name="40% - Accent6 4" xfId="43"/>
    <cellStyle name="60% - Accent1 2" xfId="44"/>
    <cellStyle name="60% - Accent1 3" xfId="45"/>
    <cellStyle name="60% - Accent1 4" xfId="46"/>
    <cellStyle name="60% - Accent2 2" xfId="47"/>
    <cellStyle name="60% - Accent2 3" xfId="48"/>
    <cellStyle name="60% - Accent2 4" xfId="49"/>
    <cellStyle name="60% - Accent3 2" xfId="50"/>
    <cellStyle name="60% - Accent3 3" xfId="51"/>
    <cellStyle name="60% - Accent3 4" xfId="52"/>
    <cellStyle name="60% - Accent4 2" xfId="53"/>
    <cellStyle name="60% - Accent4 3" xfId="54"/>
    <cellStyle name="60% - Accent4 4" xfId="55"/>
    <cellStyle name="60% - Accent5 2" xfId="56"/>
    <cellStyle name="60% - Accent5 3" xfId="57"/>
    <cellStyle name="60% - Accent5 4" xfId="58"/>
    <cellStyle name="60% - Accent6 2" xfId="59"/>
    <cellStyle name="60% - Accent6 3" xfId="60"/>
    <cellStyle name="60% - Accent6 4" xfId="61"/>
    <cellStyle name="Accent1 2" xfId="62"/>
    <cellStyle name="Accent1 3" xfId="63"/>
    <cellStyle name="Accent1 4" xfId="64"/>
    <cellStyle name="Accent2 2" xfId="65"/>
    <cellStyle name="Accent2 3" xfId="66"/>
    <cellStyle name="Accent2 4" xfId="67"/>
    <cellStyle name="Accent3 2" xfId="68"/>
    <cellStyle name="Accent3 3" xfId="69"/>
    <cellStyle name="Accent3 4" xfId="70"/>
    <cellStyle name="Accent4 2" xfId="71"/>
    <cellStyle name="Accent4 3" xfId="72"/>
    <cellStyle name="Accent4 4" xfId="73"/>
    <cellStyle name="Accent5 2" xfId="74"/>
    <cellStyle name="Accent5 3" xfId="75"/>
    <cellStyle name="Accent5 4" xfId="76"/>
    <cellStyle name="Accent6 2" xfId="77"/>
    <cellStyle name="Accent6 3" xfId="78"/>
    <cellStyle name="Accent6 4" xfId="79"/>
    <cellStyle name="Bad 2" xfId="80"/>
    <cellStyle name="Bad 3" xfId="81"/>
    <cellStyle name="Bad 4" xfId="82"/>
    <cellStyle name="Calculation 2" xfId="83"/>
    <cellStyle name="Calculation 3" xfId="84"/>
    <cellStyle name="Calculation 4" xfId="85"/>
    <cellStyle name="Check Cell 2" xfId="86"/>
    <cellStyle name="Check Cell 3" xfId="87"/>
    <cellStyle name="Check Cell 4" xfId="88"/>
    <cellStyle name="Comma" xfId="1" builtinId="3"/>
    <cellStyle name="Comma 10" xfId="89"/>
    <cellStyle name="Comma 11" xfId="90"/>
    <cellStyle name="Comma 12" xfId="91"/>
    <cellStyle name="Comma 13" xfId="92"/>
    <cellStyle name="Comma 14" xfId="93"/>
    <cellStyle name="Comma 15" xfId="94"/>
    <cellStyle name="Comma 16" xfId="95"/>
    <cellStyle name="Comma 17" xfId="96"/>
    <cellStyle name="Comma 18" xfId="97"/>
    <cellStyle name="Comma 18 2" xfId="98"/>
    <cellStyle name="Comma 19" xfId="99"/>
    <cellStyle name="Comma 2" xfId="3"/>
    <cellStyle name="Comma 2 10" xfId="100"/>
    <cellStyle name="Comma 2 11" xfId="101"/>
    <cellStyle name="Comma 2 12" xfId="102"/>
    <cellStyle name="Comma 2 13" xfId="103"/>
    <cellStyle name="Comma 2 14" xfId="104"/>
    <cellStyle name="Comma 2 15" xfId="105"/>
    <cellStyle name="Comma 2 16" xfId="106"/>
    <cellStyle name="Comma 2 2" xfId="107"/>
    <cellStyle name="Comma 2 3" xfId="108"/>
    <cellStyle name="Comma 2 3 2" xfId="109"/>
    <cellStyle name="Comma 2 4" xfId="110"/>
    <cellStyle name="Comma 2 5" xfId="111"/>
    <cellStyle name="Comma 2 6" xfId="112"/>
    <cellStyle name="Comma 2 7" xfId="113"/>
    <cellStyle name="Comma 2 8" xfId="114"/>
    <cellStyle name="Comma 2 9" xfId="115"/>
    <cellStyle name="Comma 20" xfId="116"/>
    <cellStyle name="Comma 21" xfId="117"/>
    <cellStyle name="Comma 21 2" xfId="118"/>
    <cellStyle name="Comma 22" xfId="119"/>
    <cellStyle name="Comma 23" xfId="120"/>
    <cellStyle name="Comma 24" xfId="121"/>
    <cellStyle name="Comma 25" xfId="122"/>
    <cellStyle name="Comma 26" xfId="123"/>
    <cellStyle name="Comma 27" xfId="124"/>
    <cellStyle name="Comma 28" xfId="125"/>
    <cellStyle name="Comma 29" xfId="126"/>
    <cellStyle name="Comma 3" xfId="7"/>
    <cellStyle name="Comma 3 2" xfId="127"/>
    <cellStyle name="Comma 30" xfId="128"/>
    <cellStyle name="Comma 31" xfId="129"/>
    <cellStyle name="Comma 32" xfId="130"/>
    <cellStyle name="Comma 33" xfId="131"/>
    <cellStyle name="Comma 34" xfId="132"/>
    <cellStyle name="Comma 35" xfId="133"/>
    <cellStyle name="Comma 36" xfId="134"/>
    <cellStyle name="Comma 37" xfId="135"/>
    <cellStyle name="Comma 38" xfId="136"/>
    <cellStyle name="Comma 39" xfId="137"/>
    <cellStyle name="Comma 4" xfId="138"/>
    <cellStyle name="Comma 4 2" xfId="139"/>
    <cellStyle name="Comma 4 2 2" xfId="140"/>
    <cellStyle name="Comma 4 3" xfId="141"/>
    <cellStyle name="Comma 5" xfId="142"/>
    <cellStyle name="Comma 6" xfId="143"/>
    <cellStyle name="Comma 6 2" xfId="144"/>
    <cellStyle name="Comma 7" xfId="145"/>
    <cellStyle name="Comma 8" xfId="146"/>
    <cellStyle name="Comma 8 2" xfId="147"/>
    <cellStyle name="Comma 9" xfId="148"/>
    <cellStyle name="Comma 9 2" xfId="149"/>
    <cellStyle name="Explanatory Text 2" xfId="150"/>
    <cellStyle name="Explanatory Text 3" xfId="151"/>
    <cellStyle name="Explanatory Text 4" xfId="152"/>
    <cellStyle name="Good 2" xfId="153"/>
    <cellStyle name="Good 3" xfId="154"/>
    <cellStyle name="Good 4" xfId="155"/>
    <cellStyle name="Heading 1 2" xfId="156"/>
    <cellStyle name="Heading 1 3" xfId="157"/>
    <cellStyle name="Heading 1 4" xfId="158"/>
    <cellStyle name="Heading 2 2" xfId="159"/>
    <cellStyle name="Heading 2 3" xfId="160"/>
    <cellStyle name="Heading 2 4" xfId="161"/>
    <cellStyle name="Heading 3 2" xfId="162"/>
    <cellStyle name="Heading 3 3" xfId="163"/>
    <cellStyle name="Heading 3 4" xfId="164"/>
    <cellStyle name="Heading 4 2" xfId="165"/>
    <cellStyle name="Heading 4 3" xfId="166"/>
    <cellStyle name="Heading 4 4" xfId="167"/>
    <cellStyle name="Input 2" xfId="168"/>
    <cellStyle name="Input 3" xfId="169"/>
    <cellStyle name="Input 4" xfId="170"/>
    <cellStyle name="Linked Cell 2" xfId="171"/>
    <cellStyle name="Linked Cell 3" xfId="172"/>
    <cellStyle name="Linked Cell 4" xfId="173"/>
    <cellStyle name="Neutral 2" xfId="174"/>
    <cellStyle name="Neutral 3" xfId="175"/>
    <cellStyle name="Neutral 4" xfId="176"/>
    <cellStyle name="Normal" xfId="0" builtinId="0"/>
    <cellStyle name="Normal 10" xfId="177"/>
    <cellStyle name="Normal 11" xfId="178"/>
    <cellStyle name="Normal 11 2" xfId="179"/>
    <cellStyle name="Normal 12" xfId="180"/>
    <cellStyle name="Normal 12 2" xfId="181"/>
    <cellStyle name="Normal 12 3" xfId="182"/>
    <cellStyle name="Normal 12 4" xfId="183"/>
    <cellStyle name="Normal 13" xfId="184"/>
    <cellStyle name="Normal 14" xfId="185"/>
    <cellStyle name="Normal 15" xfId="186"/>
    <cellStyle name="Normal 16" xfId="187"/>
    <cellStyle name="Normal 17" xfId="188"/>
    <cellStyle name="Normal 17 2" xfId="189"/>
    <cellStyle name="Normal 18" xfId="190"/>
    <cellStyle name="Normal 19" xfId="191"/>
    <cellStyle name="Normal 2" xfId="2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4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6"/>
    <cellStyle name="Normal 3 2" xfId="229"/>
    <cellStyle name="Normal 3 3" xfId="230"/>
    <cellStyle name="Normal 3 4" xfId="231"/>
    <cellStyle name="Normal 3 5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334"/>
    <cellStyle name="Normal 4" xfId="240"/>
    <cellStyle name="Normal 4 2" xfId="241"/>
    <cellStyle name="Normal 5" xfId="242"/>
    <cellStyle name="Normal 5 2" xfId="243"/>
    <cellStyle name="Normal 6" xfId="244"/>
    <cellStyle name="Normal 7" xfId="245"/>
    <cellStyle name="Normal 7 2" xfId="246"/>
    <cellStyle name="Normal 8" xfId="247"/>
    <cellStyle name="Normal 9" xfId="248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จุลภาค 2" xfId="299"/>
    <cellStyle name="จุลภาค 2 2" xfId="300"/>
    <cellStyle name="จุลภาค 3" xfId="301"/>
    <cellStyle name="ปกติ 10" xfId="302"/>
    <cellStyle name="ปกติ 11" xfId="303"/>
    <cellStyle name="ปกติ 2" xfId="304"/>
    <cellStyle name="ปกติ 2 2" xfId="305"/>
    <cellStyle name="ปกติ 2 2 2" xfId="306"/>
    <cellStyle name="ปกติ 2 3" xfId="307"/>
    <cellStyle name="ปกติ 2 4" xfId="308"/>
    <cellStyle name="ปกติ 2 5" xfId="309"/>
    <cellStyle name="ปกติ 2 6" xfId="310"/>
    <cellStyle name="ปกติ 2 7" xfId="311"/>
    <cellStyle name="ปกติ 2 8" xfId="312"/>
    <cellStyle name="ปกติ 2 9" xfId="313"/>
    <cellStyle name="ปกติ 3" xfId="314"/>
    <cellStyle name="ปกติ 3 10" xfId="315"/>
    <cellStyle name="ปกติ 3 11" xfId="316"/>
    <cellStyle name="ปกติ 3 12" xfId="317"/>
    <cellStyle name="ปกติ 3 2" xfId="318"/>
    <cellStyle name="ปกติ 3 3" xfId="319"/>
    <cellStyle name="ปกติ 3 4" xfId="320"/>
    <cellStyle name="ปกติ 3 5" xfId="321"/>
    <cellStyle name="ปกติ 3 6" xfId="322"/>
    <cellStyle name="ปกติ 3 7" xfId="323"/>
    <cellStyle name="ปกติ 3 8" xfId="324"/>
    <cellStyle name="ปกติ 3 9" xfId="325"/>
    <cellStyle name="ปกติ 4" xfId="326"/>
    <cellStyle name="ปกติ 5" xfId="327"/>
    <cellStyle name="ปกติ 6" xfId="328"/>
    <cellStyle name="ปกติ 7" xfId="329"/>
    <cellStyle name="ปกติ 8" xfId="330"/>
    <cellStyle name="ปกติ 9" xfId="331"/>
    <cellStyle name="ปกติ_Sheet1" xfId="5"/>
    <cellStyle name="เปอร์เซ็นต์ 2" xfId="332"/>
    <cellStyle name="ลักษณะ 1" xfId="333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/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1\&#3623;&#3636;&#3648;&#3588;&#3619;&#3634;&#3632;&#3627;&#3660;&#3626;&#3606;&#3634;&#3609;&#3585;&#3634;&#3619;&#3603;&#3660;&#3604;&#3657;&#3634;&#3609;&#3585;&#3634;&#3619;&#3648;&#3591;&#3636;&#3609;%20&#3611;&#3637;%2061\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tabSelected="1" topLeftCell="A13" zoomScale="90" zoomScaleNormal="90" workbookViewId="0">
      <selection activeCell="G4" sqref="G4"/>
    </sheetView>
  </sheetViews>
  <sheetFormatPr defaultColWidth="9" defaultRowHeight="14.25"/>
  <cols>
    <col min="1" max="1" width="3" style="3" customWidth="1"/>
    <col min="2" max="2" width="23.75" style="3" bestFit="1" customWidth="1"/>
    <col min="3" max="3" width="31" style="3" customWidth="1"/>
    <col min="4" max="4" width="52.25" style="3" customWidth="1"/>
    <col min="5" max="5" width="45.625" style="3" customWidth="1"/>
    <col min="6" max="6" width="6.75" style="3" customWidth="1"/>
    <col min="7" max="16384" width="9" style="3"/>
  </cols>
  <sheetData>
    <row r="1" spans="1:6" ht="33" customHeight="1">
      <c r="A1" s="4"/>
      <c r="B1" s="55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2">
      <c r="A2" s="4"/>
      <c r="B2" s="29" t="s">
        <v>314</v>
      </c>
      <c r="C2" s="30" t="s">
        <v>315</v>
      </c>
      <c r="D2" s="30" t="s">
        <v>316</v>
      </c>
      <c r="E2" s="31" t="s">
        <v>317</v>
      </c>
      <c r="F2" s="32">
        <v>1</v>
      </c>
    </row>
    <row r="3" spans="1:6" ht="60.75">
      <c r="A3" s="4"/>
      <c r="B3" s="29" t="s">
        <v>318</v>
      </c>
      <c r="C3" s="33" t="s">
        <v>319</v>
      </c>
      <c r="D3" s="30"/>
      <c r="E3" s="31" t="s">
        <v>320</v>
      </c>
      <c r="F3" s="32">
        <v>1</v>
      </c>
    </row>
    <row r="4" spans="1:6" ht="81">
      <c r="A4" s="4"/>
      <c r="B4" s="34" t="s">
        <v>321</v>
      </c>
      <c r="C4" s="34" t="s">
        <v>322</v>
      </c>
      <c r="D4" s="35" t="s">
        <v>323</v>
      </c>
      <c r="E4" s="36" t="s">
        <v>324</v>
      </c>
      <c r="F4" s="37">
        <v>1</v>
      </c>
    </row>
    <row r="5" spans="1:6" ht="24" customHeight="1">
      <c r="A5" s="4"/>
      <c r="B5" s="38"/>
      <c r="C5" s="38"/>
      <c r="D5" s="39"/>
      <c r="E5" s="40" t="s">
        <v>325</v>
      </c>
      <c r="F5" s="41"/>
    </row>
    <row r="6" spans="1:6" ht="25.5" customHeight="1">
      <c r="A6" s="4"/>
      <c r="B6" s="42"/>
      <c r="C6" s="42"/>
      <c r="D6" s="43"/>
      <c r="E6" s="44" t="s">
        <v>326</v>
      </c>
      <c r="F6" s="45"/>
    </row>
    <row r="7" spans="1:6" ht="147">
      <c r="A7" s="4"/>
      <c r="B7" s="29" t="s">
        <v>327</v>
      </c>
      <c r="C7" s="46" t="s">
        <v>328</v>
      </c>
      <c r="D7" s="30" t="s">
        <v>329</v>
      </c>
      <c r="E7" s="31" t="s">
        <v>330</v>
      </c>
      <c r="F7" s="32">
        <v>1</v>
      </c>
    </row>
    <row r="8" spans="1:6" ht="81">
      <c r="A8" s="4"/>
      <c r="B8" s="29" t="s">
        <v>331</v>
      </c>
      <c r="C8" s="46" t="s">
        <v>332</v>
      </c>
      <c r="D8" s="30" t="s">
        <v>333</v>
      </c>
      <c r="E8" s="31" t="s">
        <v>334</v>
      </c>
      <c r="F8" s="32">
        <v>1</v>
      </c>
    </row>
    <row r="9" spans="1:6" ht="60.75">
      <c r="A9" s="4"/>
      <c r="B9" s="29" t="s">
        <v>335</v>
      </c>
      <c r="C9" s="46" t="s">
        <v>336</v>
      </c>
      <c r="D9" s="30" t="s">
        <v>337</v>
      </c>
      <c r="E9" s="31" t="s">
        <v>338</v>
      </c>
      <c r="F9" s="32">
        <v>1</v>
      </c>
    </row>
    <row r="10" spans="1:6" ht="63">
      <c r="A10" s="4"/>
      <c r="B10" s="47" t="s">
        <v>339</v>
      </c>
      <c r="C10" s="47" t="s">
        <v>340</v>
      </c>
      <c r="D10" s="48" t="s">
        <v>341</v>
      </c>
      <c r="E10" s="31" t="s">
        <v>342</v>
      </c>
      <c r="F10" s="32">
        <v>1</v>
      </c>
    </row>
    <row r="11" spans="1:6" ht="10.5" customHeight="1">
      <c r="A11" s="4"/>
      <c r="B11" s="49"/>
      <c r="C11" s="49"/>
      <c r="D11" s="50"/>
      <c r="E11" s="51"/>
      <c r="F11" s="52"/>
    </row>
    <row r="12" spans="1:6" ht="18.75" customHeight="1">
      <c r="B12" s="53" t="s">
        <v>343</v>
      </c>
      <c r="C12" s="53" t="s">
        <v>344</v>
      </c>
    </row>
    <row r="13" spans="1:6" ht="21">
      <c r="B13" s="1" t="s">
        <v>345</v>
      </c>
      <c r="C13" s="54">
        <v>7</v>
      </c>
    </row>
    <row r="14" spans="1:6" ht="21">
      <c r="B14" s="1" t="s">
        <v>346</v>
      </c>
      <c r="C14" s="54">
        <v>6</v>
      </c>
    </row>
    <row r="15" spans="1:6" ht="21">
      <c r="B15" s="1" t="s">
        <v>347</v>
      </c>
      <c r="C15" s="54">
        <v>5</v>
      </c>
    </row>
    <row r="16" spans="1:6" ht="21">
      <c r="B16" s="1" t="s">
        <v>348</v>
      </c>
      <c r="C16" s="54">
        <v>4</v>
      </c>
    </row>
    <row r="17" spans="2:3" ht="21">
      <c r="B17" s="1" t="s">
        <v>349</v>
      </c>
      <c r="C17" s="54">
        <v>3</v>
      </c>
    </row>
    <row r="18" spans="2:3" ht="21">
      <c r="B18" s="1" t="s">
        <v>350</v>
      </c>
      <c r="C18" s="54">
        <v>2</v>
      </c>
    </row>
    <row r="19" spans="2:3" ht="21">
      <c r="B19" s="1" t="s">
        <v>351</v>
      </c>
      <c r="C19" s="54">
        <v>1</v>
      </c>
    </row>
    <row r="20" spans="2:3" ht="21">
      <c r="B20" s="1" t="s">
        <v>352</v>
      </c>
      <c r="C20" s="54">
        <v>0</v>
      </c>
    </row>
  </sheetData>
  <pageMargins left="1.1023622047244095" right="0.31496062992125984" top="0.3937007874015748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zoomScale="110" zoomScaleNormal="110" workbookViewId="0">
      <selection activeCell="B1" sqref="B1:D20"/>
    </sheetView>
  </sheetViews>
  <sheetFormatPr defaultColWidth="8.75" defaultRowHeight="21"/>
  <cols>
    <col min="1" max="1" width="6.75" style="7" customWidth="1"/>
    <col min="2" max="2" width="63.875" style="7" customWidth="1"/>
    <col min="3" max="3" width="14.375" style="7" bestFit="1" customWidth="1"/>
    <col min="4" max="4" width="75.125" style="7" bestFit="1" customWidth="1"/>
    <col min="5" max="5" width="10.375" style="7" customWidth="1"/>
    <col min="6" max="6" width="9.25" style="7" customWidth="1"/>
    <col min="7" max="7" width="6.875" style="7" hidden="1" customWidth="1"/>
    <col min="8" max="8" width="6.25" style="7" hidden="1" customWidth="1"/>
    <col min="9" max="9" width="6.375" style="7" hidden="1" customWidth="1"/>
    <col min="10" max="10" width="5.375" style="7" hidden="1" customWidth="1"/>
    <col min="11" max="16384" width="8.75" style="7"/>
  </cols>
  <sheetData>
    <row r="1" spans="2:10">
      <c r="B1" s="7" t="s">
        <v>264</v>
      </c>
    </row>
    <row r="2" spans="2:10" ht="47.25">
      <c r="B2" s="8" t="s">
        <v>265</v>
      </c>
      <c r="C2" s="9" t="s">
        <v>266</v>
      </c>
      <c r="D2" s="10" t="s">
        <v>267</v>
      </c>
      <c r="G2" s="11"/>
      <c r="H2" s="11"/>
      <c r="I2" s="11"/>
      <c r="J2" s="11"/>
    </row>
    <row r="3" spans="2:10">
      <c r="B3" s="313" t="s">
        <v>268</v>
      </c>
      <c r="C3" s="314"/>
      <c r="D3" s="12" t="s">
        <v>269</v>
      </c>
      <c r="G3" s="11"/>
      <c r="H3" s="11"/>
      <c r="I3" s="11"/>
      <c r="J3" s="11"/>
    </row>
    <row r="4" spans="2:10">
      <c r="B4" s="13" t="s">
        <v>270</v>
      </c>
      <c r="C4" s="14">
        <v>1</v>
      </c>
      <c r="D4" s="15" t="s">
        <v>271</v>
      </c>
      <c r="G4" s="11"/>
      <c r="H4" s="11"/>
      <c r="I4" s="11"/>
      <c r="J4" s="11"/>
    </row>
    <row r="5" spans="2:10">
      <c r="B5" s="13" t="s">
        <v>272</v>
      </c>
      <c r="C5" s="14">
        <v>1</v>
      </c>
      <c r="D5" s="15" t="s">
        <v>273</v>
      </c>
      <c r="G5" s="11"/>
      <c r="H5" s="11"/>
      <c r="I5" s="11"/>
      <c r="J5" s="11"/>
    </row>
    <row r="6" spans="2:10">
      <c r="B6" s="13" t="s">
        <v>274</v>
      </c>
      <c r="C6" s="14">
        <v>1</v>
      </c>
      <c r="D6" s="15" t="s">
        <v>275</v>
      </c>
      <c r="G6" s="11"/>
      <c r="H6" s="11"/>
      <c r="I6" s="11"/>
      <c r="J6" s="16"/>
    </row>
    <row r="7" spans="2:10">
      <c r="B7" s="313" t="s">
        <v>276</v>
      </c>
      <c r="C7" s="314"/>
      <c r="D7" s="12" t="s">
        <v>277</v>
      </c>
      <c r="G7" s="11"/>
      <c r="H7" s="11"/>
      <c r="I7" s="11"/>
      <c r="J7" s="16"/>
    </row>
    <row r="8" spans="2:10">
      <c r="B8" s="17" t="s">
        <v>278</v>
      </c>
      <c r="C8" s="14">
        <v>1</v>
      </c>
      <c r="D8" s="15" t="s">
        <v>279</v>
      </c>
      <c r="G8" s="11"/>
      <c r="H8" s="11"/>
      <c r="I8" s="11"/>
      <c r="J8" s="16"/>
    </row>
    <row r="9" spans="2:10">
      <c r="B9" s="17" t="s">
        <v>280</v>
      </c>
      <c r="C9" s="14">
        <v>1</v>
      </c>
      <c r="D9" s="15" t="s">
        <v>281</v>
      </c>
      <c r="G9" s="11"/>
      <c r="H9" s="11"/>
      <c r="I9" s="18"/>
      <c r="J9" s="16"/>
    </row>
    <row r="10" spans="2:10">
      <c r="B10" s="313" t="s">
        <v>282</v>
      </c>
      <c r="C10" s="314"/>
      <c r="D10" s="12" t="s">
        <v>283</v>
      </c>
      <c r="G10" s="11"/>
      <c r="H10" s="11"/>
      <c r="I10" s="18"/>
      <c r="J10" s="16"/>
    </row>
    <row r="11" spans="2:10">
      <c r="B11" s="19" t="s">
        <v>284</v>
      </c>
      <c r="C11" s="20"/>
      <c r="D11" s="15" t="s">
        <v>285</v>
      </c>
      <c r="E11" s="11"/>
      <c r="G11" s="11"/>
      <c r="H11" s="11"/>
      <c r="I11" s="11"/>
      <c r="J11" s="16"/>
    </row>
    <row r="12" spans="2:10">
      <c r="B12" s="17" t="s">
        <v>286</v>
      </c>
      <c r="C12" s="1">
        <v>0</v>
      </c>
      <c r="D12" s="15" t="s">
        <v>287</v>
      </c>
      <c r="E12" s="11"/>
      <c r="G12" s="11"/>
      <c r="H12" s="11"/>
      <c r="I12" s="18"/>
      <c r="J12" s="16"/>
    </row>
    <row r="13" spans="2:10">
      <c r="B13" s="17" t="s">
        <v>288</v>
      </c>
      <c r="C13" s="1">
        <v>1</v>
      </c>
      <c r="D13" s="15" t="s">
        <v>289</v>
      </c>
      <c r="E13" s="11"/>
      <c r="G13" s="11"/>
      <c r="H13" s="11"/>
      <c r="I13" s="11"/>
      <c r="J13" s="11"/>
    </row>
    <row r="14" spans="2:10">
      <c r="B14" s="17" t="s">
        <v>290</v>
      </c>
      <c r="C14" s="1">
        <v>2</v>
      </c>
      <c r="D14" s="15"/>
      <c r="E14" s="11"/>
    </row>
    <row r="15" spans="2:10">
      <c r="B15" s="21" t="s">
        <v>291</v>
      </c>
      <c r="C15" s="1"/>
      <c r="D15" s="15" t="s">
        <v>292</v>
      </c>
      <c r="E15" s="11"/>
      <c r="G15" s="7" t="s">
        <v>293</v>
      </c>
    </row>
    <row r="16" spans="2:10">
      <c r="B16" s="17" t="s">
        <v>294</v>
      </c>
      <c r="C16" s="1">
        <v>2</v>
      </c>
      <c r="D16" s="15"/>
      <c r="E16" s="11"/>
      <c r="G16" s="22"/>
      <c r="H16" s="22"/>
      <c r="I16" s="22"/>
      <c r="J16" s="22"/>
    </row>
    <row r="17" spans="2:10">
      <c r="B17" s="17" t="s">
        <v>295</v>
      </c>
      <c r="C17" s="1">
        <v>1</v>
      </c>
      <c r="D17" s="15"/>
      <c r="E17" s="11"/>
      <c r="G17" s="22" t="s">
        <v>296</v>
      </c>
      <c r="H17" s="22"/>
      <c r="I17" s="22"/>
      <c r="J17" s="22"/>
    </row>
    <row r="18" spans="2:10">
      <c r="B18" s="17" t="s">
        <v>297</v>
      </c>
      <c r="C18" s="1">
        <v>0</v>
      </c>
      <c r="D18" s="15"/>
      <c r="E18" s="11"/>
      <c r="G18" s="22" t="s">
        <v>298</v>
      </c>
      <c r="H18" s="22" t="s">
        <v>299</v>
      </c>
      <c r="I18" s="22" t="s">
        <v>300</v>
      </c>
      <c r="J18" s="22" t="s">
        <v>301</v>
      </c>
    </row>
    <row r="19" spans="2:10">
      <c r="B19" s="21" t="s">
        <v>302</v>
      </c>
      <c r="C19" s="1">
        <v>0</v>
      </c>
      <c r="D19" s="15"/>
      <c r="E19" s="11"/>
      <c r="G19" s="22"/>
      <c r="H19" s="22"/>
      <c r="I19" s="22"/>
      <c r="J19" s="22"/>
    </row>
    <row r="20" spans="2:10">
      <c r="B20" s="21" t="s">
        <v>303</v>
      </c>
      <c r="C20" s="1">
        <v>2</v>
      </c>
      <c r="D20" s="23"/>
      <c r="E20" s="11"/>
      <c r="G20" s="22"/>
      <c r="H20" s="22"/>
      <c r="I20" s="22"/>
      <c r="J20" s="22"/>
    </row>
    <row r="21" spans="2:10">
      <c r="B21" s="24"/>
      <c r="C21" s="2"/>
      <c r="D21" s="25"/>
      <c r="E21" s="11"/>
      <c r="G21" s="22"/>
      <c r="H21" s="22"/>
      <c r="I21" s="22"/>
      <c r="J21" s="22"/>
    </row>
    <row r="22" spans="2:10">
      <c r="B22" s="26" t="s">
        <v>304</v>
      </c>
      <c r="D22" s="25"/>
      <c r="G22" s="22" t="s">
        <v>305</v>
      </c>
      <c r="H22" s="22" t="s">
        <v>305</v>
      </c>
      <c r="I22" s="22"/>
      <c r="J22" s="27">
        <v>2</v>
      </c>
    </row>
    <row r="23" spans="2:10">
      <c r="D23" s="25"/>
      <c r="G23" s="22" t="s">
        <v>306</v>
      </c>
      <c r="H23" s="22" t="s">
        <v>306</v>
      </c>
      <c r="I23" s="22"/>
      <c r="J23" s="27">
        <v>0</v>
      </c>
    </row>
    <row r="24" spans="2:10">
      <c r="G24" s="22" t="s">
        <v>306</v>
      </c>
      <c r="H24" s="22" t="s">
        <v>305</v>
      </c>
      <c r="I24" s="22" t="s">
        <v>307</v>
      </c>
      <c r="J24" s="27">
        <v>2</v>
      </c>
    </row>
    <row r="25" spans="2:10">
      <c r="G25" s="22"/>
      <c r="H25" s="22"/>
      <c r="I25" s="28" t="s">
        <v>308</v>
      </c>
      <c r="J25" s="27">
        <v>1</v>
      </c>
    </row>
    <row r="26" spans="2:10">
      <c r="G26" s="22"/>
      <c r="H26" s="22"/>
      <c r="I26" s="22" t="s">
        <v>309</v>
      </c>
      <c r="J26" s="27">
        <v>0</v>
      </c>
    </row>
    <row r="27" spans="2:10">
      <c r="G27" s="22" t="s">
        <v>305</v>
      </c>
      <c r="H27" s="22" t="s">
        <v>306</v>
      </c>
      <c r="I27" s="22" t="s">
        <v>307</v>
      </c>
      <c r="J27" s="27">
        <v>0</v>
      </c>
    </row>
    <row r="28" spans="2:10">
      <c r="G28" s="22"/>
      <c r="H28" s="22"/>
      <c r="I28" s="28" t="s">
        <v>308</v>
      </c>
      <c r="J28" s="27">
        <v>1</v>
      </c>
    </row>
    <row r="29" spans="2:10">
      <c r="G29" s="22"/>
      <c r="H29" s="22"/>
      <c r="I29" s="22" t="s">
        <v>309</v>
      </c>
      <c r="J29" s="27">
        <v>2</v>
      </c>
    </row>
    <row r="30" spans="2:10">
      <c r="G30" s="22"/>
      <c r="H30" s="22"/>
      <c r="I30" s="22"/>
      <c r="J30" s="27"/>
    </row>
    <row r="31" spans="2:10">
      <c r="G31" s="22"/>
      <c r="H31" s="22"/>
      <c r="I31" s="22"/>
      <c r="J31" s="27"/>
    </row>
    <row r="32" spans="2:10">
      <c r="G32" s="22"/>
      <c r="H32" s="22"/>
      <c r="I32" s="22"/>
      <c r="J32" s="22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3"/>
  <sheetViews>
    <sheetView zoomScale="110" zoomScaleNormal="110" workbookViewId="0">
      <selection activeCell="C23" sqref="C23"/>
    </sheetView>
  </sheetViews>
  <sheetFormatPr defaultRowHeight="21"/>
  <cols>
    <col min="1" max="2" width="9" style="56"/>
    <col min="3" max="3" width="41.125" style="56" customWidth="1"/>
    <col min="4" max="5" width="18.375" style="60" customWidth="1"/>
    <col min="6" max="16384" width="9" style="56"/>
  </cols>
  <sheetData>
    <row r="1" spans="1:5">
      <c r="A1" s="315" t="s">
        <v>358</v>
      </c>
      <c r="B1" s="315"/>
      <c r="C1" s="315"/>
      <c r="D1" s="315"/>
      <c r="E1" s="315"/>
    </row>
    <row r="2" spans="1:5" s="60" customFormat="1" ht="42">
      <c r="A2" s="57" t="s">
        <v>359</v>
      </c>
      <c r="B2" s="58" t="s">
        <v>360</v>
      </c>
      <c r="C2" s="57" t="s">
        <v>361</v>
      </c>
      <c r="D2" s="59" t="s">
        <v>362</v>
      </c>
      <c r="E2" s="59" t="s">
        <v>363</v>
      </c>
    </row>
    <row r="3" spans="1:5">
      <c r="A3" s="61">
        <v>1</v>
      </c>
      <c r="B3" s="61"/>
      <c r="C3" s="62" t="s">
        <v>364</v>
      </c>
      <c r="D3" s="61"/>
      <c r="E3" s="63"/>
    </row>
    <row r="4" spans="1:5">
      <c r="A4" s="64">
        <v>2</v>
      </c>
      <c r="B4" s="64">
        <v>39</v>
      </c>
      <c r="C4" s="65" t="s">
        <v>193</v>
      </c>
      <c r="D4" s="64">
        <v>13.92</v>
      </c>
      <c r="E4" s="66">
        <v>10.23</v>
      </c>
    </row>
    <row r="5" spans="1:5">
      <c r="A5" s="64">
        <v>3</v>
      </c>
      <c r="B5" s="64">
        <v>39</v>
      </c>
      <c r="C5" s="65" t="s">
        <v>254</v>
      </c>
      <c r="D5" s="64">
        <v>25.16</v>
      </c>
      <c r="E5" s="66">
        <v>16.05</v>
      </c>
    </row>
    <row r="6" spans="1:5">
      <c r="A6" s="64">
        <v>4</v>
      </c>
      <c r="B6" s="64">
        <v>9</v>
      </c>
      <c r="C6" s="65" t="s">
        <v>209</v>
      </c>
      <c r="D6" s="64">
        <v>30.84</v>
      </c>
      <c r="E6" s="66">
        <v>17.010000000000002</v>
      </c>
    </row>
    <row r="7" spans="1:5">
      <c r="A7" s="64">
        <v>5</v>
      </c>
      <c r="B7" s="64">
        <v>256</v>
      </c>
      <c r="C7" s="65" t="s">
        <v>169</v>
      </c>
      <c r="D7" s="64">
        <v>14.88</v>
      </c>
      <c r="E7" s="66">
        <v>14.61</v>
      </c>
    </row>
    <row r="8" spans="1:5">
      <c r="A8" s="64">
        <v>6</v>
      </c>
      <c r="B8" s="64">
        <v>233</v>
      </c>
      <c r="C8" s="65" t="s">
        <v>365</v>
      </c>
      <c r="D8" s="64">
        <v>14.81</v>
      </c>
      <c r="E8" s="66">
        <v>16.07</v>
      </c>
    </row>
    <row r="9" spans="1:5">
      <c r="A9" s="64">
        <v>7</v>
      </c>
      <c r="B9" s="64">
        <v>20</v>
      </c>
      <c r="C9" s="65" t="s">
        <v>242</v>
      </c>
      <c r="D9" s="64">
        <v>15.25</v>
      </c>
      <c r="E9" s="66">
        <v>17.12</v>
      </c>
    </row>
    <row r="10" spans="1:5">
      <c r="A10" s="61">
        <v>8</v>
      </c>
      <c r="B10" s="61"/>
      <c r="C10" s="62" t="s">
        <v>366</v>
      </c>
      <c r="D10" s="61"/>
      <c r="E10" s="63"/>
    </row>
    <row r="11" spans="1:5">
      <c r="A11" s="64">
        <v>9</v>
      </c>
      <c r="B11" s="64">
        <v>35</v>
      </c>
      <c r="C11" s="65" t="s">
        <v>167</v>
      </c>
      <c r="D11" s="64">
        <v>17.34</v>
      </c>
      <c r="E11" s="66">
        <v>17.43</v>
      </c>
    </row>
    <row r="12" spans="1:5">
      <c r="A12" s="64">
        <v>10</v>
      </c>
      <c r="B12" s="64">
        <v>56</v>
      </c>
      <c r="C12" s="65" t="s">
        <v>176</v>
      </c>
      <c r="D12" s="64">
        <v>13.09</v>
      </c>
      <c r="E12" s="66">
        <v>12.92</v>
      </c>
    </row>
    <row r="13" spans="1:5">
      <c r="A13" s="61">
        <v>11</v>
      </c>
      <c r="B13" s="61"/>
      <c r="C13" s="62" t="s">
        <v>367</v>
      </c>
      <c r="D13" s="61"/>
      <c r="E13" s="63"/>
    </row>
    <row r="14" spans="1:5">
      <c r="A14" s="64">
        <v>12</v>
      </c>
      <c r="B14" s="64">
        <v>25</v>
      </c>
      <c r="C14" s="65" t="s">
        <v>368</v>
      </c>
      <c r="D14" s="64">
        <v>20.440000000000001</v>
      </c>
      <c r="E14" s="66">
        <v>17.23</v>
      </c>
    </row>
    <row r="15" spans="1:5">
      <c r="A15" s="64">
        <v>13</v>
      </c>
      <c r="B15" s="64">
        <v>65</v>
      </c>
      <c r="C15" s="65" t="s">
        <v>369</v>
      </c>
      <c r="D15" s="64">
        <v>20.239999999999998</v>
      </c>
      <c r="E15" s="66">
        <v>17.989999999999998</v>
      </c>
    </row>
    <row r="16" spans="1:5">
      <c r="A16" s="64">
        <v>14</v>
      </c>
      <c r="B16" s="64">
        <v>7</v>
      </c>
      <c r="C16" s="65" t="s">
        <v>370</v>
      </c>
      <c r="D16" s="64">
        <v>25.41</v>
      </c>
      <c r="E16" s="66">
        <v>20.84</v>
      </c>
    </row>
    <row r="17" spans="1:5">
      <c r="A17" s="64">
        <v>15</v>
      </c>
      <c r="B17" s="64">
        <v>31</v>
      </c>
      <c r="C17" s="65" t="s">
        <v>371</v>
      </c>
      <c r="D17" s="64">
        <v>21.46</v>
      </c>
      <c r="E17" s="66">
        <v>18.02</v>
      </c>
    </row>
    <row r="18" spans="1:5">
      <c r="A18" s="64">
        <v>16</v>
      </c>
      <c r="B18" s="64">
        <v>26</v>
      </c>
      <c r="C18" s="65" t="s">
        <v>200</v>
      </c>
      <c r="D18" s="64">
        <v>18.97</v>
      </c>
      <c r="E18" s="66">
        <v>17.260000000000002</v>
      </c>
    </row>
    <row r="19" spans="1:5">
      <c r="A19" s="64">
        <v>17</v>
      </c>
      <c r="B19" s="64">
        <v>23</v>
      </c>
      <c r="C19" s="65" t="s">
        <v>355</v>
      </c>
      <c r="D19" s="64">
        <v>17.829999999999998</v>
      </c>
      <c r="E19" s="66">
        <v>16.75</v>
      </c>
    </row>
    <row r="20" spans="1:5">
      <c r="A20" s="64">
        <v>18</v>
      </c>
      <c r="B20" s="64">
        <v>15</v>
      </c>
      <c r="C20" s="65" t="s">
        <v>182</v>
      </c>
      <c r="D20" s="64">
        <v>18.940000000000001</v>
      </c>
      <c r="E20" s="66">
        <v>16.440000000000001</v>
      </c>
    </row>
    <row r="21" spans="1:5">
      <c r="A21" s="64">
        <v>19</v>
      </c>
      <c r="B21" s="64">
        <v>16</v>
      </c>
      <c r="C21" s="65" t="s">
        <v>164</v>
      </c>
      <c r="D21" s="64">
        <v>13.67</v>
      </c>
      <c r="E21" s="66">
        <v>10.27</v>
      </c>
    </row>
    <row r="22" spans="1:5">
      <c r="A22" s="64">
        <v>20</v>
      </c>
      <c r="B22" s="64">
        <v>3</v>
      </c>
      <c r="C22" s="65" t="s">
        <v>372</v>
      </c>
      <c r="D22" s="64">
        <v>15.41</v>
      </c>
      <c r="E22" s="66">
        <v>10.92</v>
      </c>
    </row>
    <row r="23" spans="1:5" s="70" customFormat="1">
      <c r="A23" s="67"/>
      <c r="B23" s="68">
        <f>SUM(B3:B22)</f>
        <v>898</v>
      </c>
      <c r="C23" s="68" t="s">
        <v>373</v>
      </c>
      <c r="D23" s="68">
        <v>16.510000000000002</v>
      </c>
      <c r="E23" s="69">
        <v>15.5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X31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E20" sqref="E20"/>
    </sheetView>
  </sheetViews>
  <sheetFormatPr defaultRowHeight="21"/>
  <cols>
    <col min="1" max="1" width="11.375" style="118" bestFit="1" customWidth="1"/>
    <col min="2" max="2" width="7.125" style="118" bestFit="1" customWidth="1"/>
    <col min="3" max="3" width="42.625" style="118" bestFit="1" customWidth="1"/>
    <col min="4" max="4" width="18.125" style="118" bestFit="1" customWidth="1"/>
    <col min="5" max="5" width="17.5" style="118" bestFit="1" customWidth="1"/>
    <col min="6" max="13" width="16.375" style="118" bestFit="1" customWidth="1"/>
    <col min="14" max="15" width="15.25" style="118" bestFit="1" customWidth="1"/>
    <col min="16" max="16" width="16.375" style="118" bestFit="1" customWidth="1"/>
    <col min="17" max="17" width="15.25" style="118" bestFit="1" customWidth="1"/>
    <col min="18" max="18" width="16.375" style="118" bestFit="1" customWidth="1"/>
    <col min="19" max="20" width="15.25" style="118" bestFit="1" customWidth="1"/>
    <col min="21" max="22" width="16.375" style="118" bestFit="1" customWidth="1"/>
    <col min="23" max="23" width="15.25" style="118" bestFit="1" customWidth="1"/>
    <col min="24" max="24" width="16.375" style="118" bestFit="1" customWidth="1"/>
    <col min="25" max="34" width="15.25" style="118" bestFit="1" customWidth="1"/>
    <col min="35" max="35" width="14" style="118" bestFit="1" customWidth="1"/>
    <col min="36" max="38" width="15.25" style="118" bestFit="1" customWidth="1"/>
    <col min="39" max="39" width="14" style="118" bestFit="1" customWidth="1"/>
    <col min="40" max="41" width="15.25" style="118" bestFit="1" customWidth="1"/>
    <col min="42" max="42" width="14" style="118" bestFit="1" customWidth="1"/>
    <col min="43" max="44" width="15.25" style="118" bestFit="1" customWidth="1"/>
    <col min="45" max="45" width="14" style="118" bestFit="1" customWidth="1"/>
    <col min="46" max="47" width="15.25" style="118" bestFit="1" customWidth="1"/>
    <col min="48" max="48" width="14" style="118" bestFit="1" customWidth="1"/>
    <col min="49" max="55" width="15.25" style="118" bestFit="1" customWidth="1"/>
    <col min="56" max="56" width="16.375" style="118" bestFit="1" customWidth="1"/>
    <col min="57" max="60" width="15.25" style="118" bestFit="1" customWidth="1"/>
    <col min="61" max="61" width="14" style="118" bestFit="1" customWidth="1"/>
    <col min="62" max="66" width="15.25" style="118" bestFit="1" customWidth="1"/>
    <col min="67" max="67" width="14" style="118" bestFit="1" customWidth="1"/>
    <col min="68" max="76" width="15.25" style="118" bestFit="1" customWidth="1"/>
    <col min="77" max="16384" width="9" style="118"/>
  </cols>
  <sheetData>
    <row r="1" spans="1:76" s="7" customFormat="1">
      <c r="A1" s="270" t="s">
        <v>403</v>
      </c>
      <c r="B1" s="271"/>
    </row>
    <row r="2" spans="1:76" s="266" customFormat="1">
      <c r="A2" s="265" t="s">
        <v>0</v>
      </c>
      <c r="B2" s="265" t="s">
        <v>1</v>
      </c>
      <c r="C2" s="265" t="s">
        <v>2</v>
      </c>
      <c r="D2" s="265" t="s">
        <v>3</v>
      </c>
      <c r="E2" s="265" t="s">
        <v>4</v>
      </c>
      <c r="F2" s="265" t="s">
        <v>5</v>
      </c>
      <c r="G2" s="265" t="s">
        <v>6</v>
      </c>
      <c r="H2" s="265" t="s">
        <v>7</v>
      </c>
      <c r="I2" s="265" t="s">
        <v>8</v>
      </c>
      <c r="J2" s="265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265" t="s">
        <v>14</v>
      </c>
      <c r="P2" s="265" t="s">
        <v>15</v>
      </c>
      <c r="Q2" s="265" t="s">
        <v>16</v>
      </c>
      <c r="R2" s="265" t="s">
        <v>17</v>
      </c>
      <c r="S2" s="265" t="s">
        <v>18</v>
      </c>
      <c r="T2" s="265" t="s">
        <v>19</v>
      </c>
      <c r="U2" s="265" t="s">
        <v>20</v>
      </c>
      <c r="V2" s="265" t="s">
        <v>21</v>
      </c>
      <c r="W2" s="265" t="s">
        <v>22</v>
      </c>
      <c r="X2" s="265" t="s">
        <v>23</v>
      </c>
      <c r="Y2" s="265" t="s">
        <v>24</v>
      </c>
      <c r="Z2" s="265" t="s">
        <v>25</v>
      </c>
      <c r="AA2" s="265" t="s">
        <v>26</v>
      </c>
      <c r="AB2" s="265" t="s">
        <v>27</v>
      </c>
      <c r="AC2" s="265" t="s">
        <v>28</v>
      </c>
      <c r="AD2" s="265" t="s">
        <v>29</v>
      </c>
      <c r="AE2" s="265" t="s">
        <v>30</v>
      </c>
      <c r="AF2" s="265" t="s">
        <v>31</v>
      </c>
      <c r="AG2" s="265" t="s">
        <v>32</v>
      </c>
      <c r="AH2" s="265" t="s">
        <v>33</v>
      </c>
      <c r="AI2" s="265" t="s">
        <v>34</v>
      </c>
      <c r="AJ2" s="265" t="s">
        <v>35</v>
      </c>
      <c r="AK2" s="265" t="s">
        <v>36</v>
      </c>
      <c r="AL2" s="265" t="s">
        <v>37</v>
      </c>
      <c r="AM2" s="265" t="s">
        <v>38</v>
      </c>
      <c r="AN2" s="265" t="s">
        <v>39</v>
      </c>
      <c r="AO2" s="265" t="s">
        <v>40</v>
      </c>
      <c r="AP2" s="265" t="s">
        <v>41</v>
      </c>
      <c r="AQ2" s="265" t="s">
        <v>42</v>
      </c>
      <c r="AR2" s="265" t="s">
        <v>43</v>
      </c>
      <c r="AS2" s="265" t="s">
        <v>44</v>
      </c>
      <c r="AT2" s="265" t="s">
        <v>45</v>
      </c>
      <c r="AU2" s="265" t="s">
        <v>46</v>
      </c>
      <c r="AV2" s="265" t="s">
        <v>47</v>
      </c>
      <c r="AW2" s="265" t="s">
        <v>48</v>
      </c>
      <c r="AX2" s="265" t="s">
        <v>49</v>
      </c>
      <c r="AY2" s="265" t="s">
        <v>50</v>
      </c>
      <c r="AZ2" s="265" t="s">
        <v>51</v>
      </c>
      <c r="BA2" s="265" t="s">
        <v>52</v>
      </c>
      <c r="BB2" s="265" t="s">
        <v>53</v>
      </c>
      <c r="BC2" s="265" t="s">
        <v>54</v>
      </c>
      <c r="BD2" s="265" t="s">
        <v>55</v>
      </c>
      <c r="BE2" s="265" t="s">
        <v>56</v>
      </c>
      <c r="BF2" s="265" t="s">
        <v>57</v>
      </c>
      <c r="BG2" s="265" t="s">
        <v>58</v>
      </c>
      <c r="BH2" s="265" t="s">
        <v>59</v>
      </c>
      <c r="BI2" s="265" t="s">
        <v>60</v>
      </c>
      <c r="BJ2" s="265" t="s">
        <v>61</v>
      </c>
      <c r="BK2" s="265" t="s">
        <v>62</v>
      </c>
      <c r="BL2" s="265" t="s">
        <v>63</v>
      </c>
      <c r="BM2" s="265" t="s">
        <v>64</v>
      </c>
      <c r="BN2" s="265" t="s">
        <v>65</v>
      </c>
      <c r="BO2" s="265" t="s">
        <v>66</v>
      </c>
      <c r="BP2" s="265" t="s">
        <v>67</v>
      </c>
      <c r="BQ2" s="265" t="s">
        <v>68</v>
      </c>
      <c r="BR2" s="265" t="s">
        <v>69</v>
      </c>
      <c r="BS2" s="265" t="s">
        <v>70</v>
      </c>
      <c r="BT2" s="265" t="s">
        <v>71</v>
      </c>
      <c r="BU2" s="265" t="s">
        <v>72</v>
      </c>
      <c r="BV2" s="265" t="s">
        <v>73</v>
      </c>
      <c r="BW2" s="265" t="s">
        <v>74</v>
      </c>
      <c r="BX2" s="265" t="s">
        <v>75</v>
      </c>
    </row>
    <row r="3" spans="1:76" s="269" customFormat="1">
      <c r="A3" s="246">
        <v>44561</v>
      </c>
      <c r="B3" s="272" t="s">
        <v>76</v>
      </c>
      <c r="C3" s="267" t="s">
        <v>77</v>
      </c>
      <c r="D3" s="268">
        <v>4.07</v>
      </c>
      <c r="E3" s="268">
        <v>4.5</v>
      </c>
      <c r="F3" s="268">
        <v>2.4</v>
      </c>
      <c r="G3" s="268">
        <v>2.86</v>
      </c>
      <c r="H3" s="268">
        <v>6.28</v>
      </c>
      <c r="I3" s="268">
        <v>4.6399999999999997</v>
      </c>
      <c r="J3" s="268">
        <v>2.81</v>
      </c>
      <c r="K3" s="268">
        <v>9.42</v>
      </c>
      <c r="L3" s="268">
        <v>2.82</v>
      </c>
      <c r="M3" s="268">
        <v>4.2</v>
      </c>
      <c r="N3" s="268">
        <v>4.49</v>
      </c>
      <c r="O3" s="268">
        <v>2.71</v>
      </c>
      <c r="P3" s="268">
        <v>11.68</v>
      </c>
      <c r="Q3" s="268">
        <v>4.5199999999999996</v>
      </c>
      <c r="R3" s="268">
        <v>3.09</v>
      </c>
      <c r="S3" s="268">
        <v>2.31</v>
      </c>
      <c r="T3" s="268">
        <v>4.0199999999999996</v>
      </c>
      <c r="U3" s="268">
        <v>3.87</v>
      </c>
      <c r="V3" s="268">
        <v>3.48</v>
      </c>
      <c r="W3" s="268">
        <v>13.13</v>
      </c>
      <c r="X3" s="268">
        <v>6.85</v>
      </c>
      <c r="Y3" s="268">
        <v>7.97</v>
      </c>
      <c r="Z3" s="268">
        <v>1.83</v>
      </c>
      <c r="AA3" s="268">
        <v>3.63</v>
      </c>
      <c r="AB3" s="268">
        <v>3.32</v>
      </c>
      <c r="AC3" s="268">
        <v>2.58</v>
      </c>
      <c r="AD3" s="268">
        <v>5.46</v>
      </c>
      <c r="AE3" s="268">
        <v>4.54</v>
      </c>
      <c r="AF3" s="268">
        <v>2.59</v>
      </c>
      <c r="AG3" s="268">
        <v>3.42</v>
      </c>
      <c r="AH3" s="268">
        <v>7.65</v>
      </c>
      <c r="AI3" s="268">
        <v>6.39</v>
      </c>
      <c r="AJ3" s="268">
        <v>5.23</v>
      </c>
      <c r="AK3" s="268">
        <v>4.32</v>
      </c>
      <c r="AL3" s="268">
        <v>1.63</v>
      </c>
      <c r="AM3" s="268">
        <v>4.12</v>
      </c>
      <c r="AN3" s="268">
        <v>2.54</v>
      </c>
      <c r="AO3" s="268">
        <v>3.52</v>
      </c>
      <c r="AP3" s="268">
        <v>2.34</v>
      </c>
      <c r="AQ3" s="268">
        <v>4.66</v>
      </c>
      <c r="AR3" s="268">
        <v>4.3899999999999997</v>
      </c>
      <c r="AS3" s="268">
        <v>2.66</v>
      </c>
      <c r="AT3" s="268">
        <v>5.42</v>
      </c>
      <c r="AU3" s="268">
        <v>8.57</v>
      </c>
      <c r="AV3" s="268">
        <v>6.74</v>
      </c>
      <c r="AW3" s="268">
        <v>9.5399999999999991</v>
      </c>
      <c r="AX3" s="268">
        <v>3.03</v>
      </c>
      <c r="AY3" s="268">
        <v>2.19</v>
      </c>
      <c r="AZ3" s="268">
        <v>6.3</v>
      </c>
      <c r="BA3" s="268">
        <v>6.54</v>
      </c>
      <c r="BB3" s="268">
        <v>3.17</v>
      </c>
      <c r="BC3" s="268">
        <v>2.99</v>
      </c>
      <c r="BD3" s="268">
        <v>3.85</v>
      </c>
      <c r="BE3" s="268">
        <v>2.58</v>
      </c>
      <c r="BF3" s="268">
        <v>2.1</v>
      </c>
      <c r="BG3" s="268">
        <v>3.05</v>
      </c>
      <c r="BH3" s="268">
        <v>2.66</v>
      </c>
      <c r="BI3" s="268">
        <v>2.04</v>
      </c>
      <c r="BJ3" s="268">
        <v>4.03</v>
      </c>
      <c r="BK3" s="268">
        <v>6.65</v>
      </c>
      <c r="BL3" s="268">
        <v>7.6</v>
      </c>
      <c r="BM3" s="268">
        <v>5.69</v>
      </c>
      <c r="BN3" s="268">
        <v>6.03</v>
      </c>
      <c r="BO3" s="268">
        <v>2.23</v>
      </c>
      <c r="BP3" s="268">
        <v>7.64</v>
      </c>
      <c r="BQ3" s="268">
        <v>5.07</v>
      </c>
      <c r="BR3" s="268">
        <v>4.42</v>
      </c>
      <c r="BS3" s="268">
        <v>5.3</v>
      </c>
      <c r="BT3" s="268">
        <v>5.33</v>
      </c>
      <c r="BU3" s="268">
        <v>3.77</v>
      </c>
      <c r="BV3" s="268">
        <v>10.029999999999999</v>
      </c>
      <c r="BW3" s="268">
        <v>6.16</v>
      </c>
      <c r="BX3" s="268">
        <v>8.73</v>
      </c>
    </row>
    <row r="4" spans="1:76" s="269" customFormat="1">
      <c r="A4" s="246">
        <v>44561</v>
      </c>
      <c r="B4" s="272" t="s">
        <v>78</v>
      </c>
      <c r="C4" s="267" t="s">
        <v>79</v>
      </c>
      <c r="D4" s="268">
        <v>3.82</v>
      </c>
      <c r="E4" s="268">
        <v>4.12</v>
      </c>
      <c r="F4" s="268">
        <v>2.13</v>
      </c>
      <c r="G4" s="268">
        <v>2.66</v>
      </c>
      <c r="H4" s="268">
        <v>5.82</v>
      </c>
      <c r="I4" s="268">
        <v>4.4800000000000004</v>
      </c>
      <c r="J4" s="268">
        <v>2.5299999999999998</v>
      </c>
      <c r="K4" s="268">
        <v>9.07</v>
      </c>
      <c r="L4" s="268">
        <v>2.75</v>
      </c>
      <c r="M4" s="268">
        <v>4.09</v>
      </c>
      <c r="N4" s="268">
        <v>4.3099999999999996</v>
      </c>
      <c r="O4" s="268">
        <v>2.4700000000000002</v>
      </c>
      <c r="P4" s="268">
        <v>11.4</v>
      </c>
      <c r="Q4" s="268">
        <v>4.4000000000000004</v>
      </c>
      <c r="R4" s="268">
        <v>2.88</v>
      </c>
      <c r="S4" s="268">
        <v>2.15</v>
      </c>
      <c r="T4" s="268">
        <v>3.9</v>
      </c>
      <c r="U4" s="268">
        <v>3.71</v>
      </c>
      <c r="V4" s="268">
        <v>3.39</v>
      </c>
      <c r="W4" s="268">
        <v>12.77</v>
      </c>
      <c r="X4" s="268">
        <v>6.8</v>
      </c>
      <c r="Y4" s="268">
        <v>7.78</v>
      </c>
      <c r="Z4" s="268">
        <v>1.71</v>
      </c>
      <c r="AA4" s="268">
        <v>3.51</v>
      </c>
      <c r="AB4" s="268">
        <v>3.14</v>
      </c>
      <c r="AC4" s="268">
        <v>2.48</v>
      </c>
      <c r="AD4" s="268">
        <v>5.33</v>
      </c>
      <c r="AE4" s="268">
        <v>4.4400000000000004</v>
      </c>
      <c r="AF4" s="268">
        <v>2.4300000000000002</v>
      </c>
      <c r="AG4" s="268">
        <v>2.97</v>
      </c>
      <c r="AH4" s="268">
        <v>7.42</v>
      </c>
      <c r="AI4" s="268">
        <v>5.99</v>
      </c>
      <c r="AJ4" s="268">
        <v>4.9400000000000004</v>
      </c>
      <c r="AK4" s="268">
        <v>4.1399999999999997</v>
      </c>
      <c r="AL4" s="268">
        <v>1.44</v>
      </c>
      <c r="AM4" s="268">
        <v>3.85</v>
      </c>
      <c r="AN4" s="268">
        <v>2.29</v>
      </c>
      <c r="AO4" s="268">
        <v>3.24</v>
      </c>
      <c r="AP4" s="268">
        <v>2.17</v>
      </c>
      <c r="AQ4" s="268">
        <v>4.29</v>
      </c>
      <c r="AR4" s="268">
        <v>4.03</v>
      </c>
      <c r="AS4" s="268">
        <v>2.52</v>
      </c>
      <c r="AT4" s="268">
        <v>5.28</v>
      </c>
      <c r="AU4" s="268">
        <v>8.3800000000000008</v>
      </c>
      <c r="AV4" s="268">
        <v>6.57</v>
      </c>
      <c r="AW4" s="268">
        <v>9.2899999999999991</v>
      </c>
      <c r="AX4" s="268">
        <v>2.81</v>
      </c>
      <c r="AY4" s="268">
        <v>2.1</v>
      </c>
      <c r="AZ4" s="268">
        <v>6.02</v>
      </c>
      <c r="BA4" s="268">
        <v>6.43</v>
      </c>
      <c r="BB4" s="268">
        <v>3.06</v>
      </c>
      <c r="BC4" s="268">
        <v>2.89</v>
      </c>
      <c r="BD4" s="268">
        <v>3.54</v>
      </c>
      <c r="BE4" s="268">
        <v>2.42</v>
      </c>
      <c r="BF4" s="268">
        <v>1.96</v>
      </c>
      <c r="BG4" s="268">
        <v>2.92</v>
      </c>
      <c r="BH4" s="268">
        <v>2.57</v>
      </c>
      <c r="BI4" s="268">
        <v>1.93</v>
      </c>
      <c r="BJ4" s="268">
        <v>3.89</v>
      </c>
      <c r="BK4" s="268">
        <v>6.42</v>
      </c>
      <c r="BL4" s="268">
        <v>7.08</v>
      </c>
      <c r="BM4" s="268">
        <v>5.44</v>
      </c>
      <c r="BN4" s="268">
        <v>5.7</v>
      </c>
      <c r="BO4" s="268">
        <v>2.0699999999999998</v>
      </c>
      <c r="BP4" s="268">
        <v>7.26</v>
      </c>
      <c r="BQ4" s="268">
        <v>4.71</v>
      </c>
      <c r="BR4" s="268">
        <v>4.18</v>
      </c>
      <c r="BS4" s="268">
        <v>5.0599999999999996</v>
      </c>
      <c r="BT4" s="268">
        <v>5.1100000000000003</v>
      </c>
      <c r="BU4" s="268">
        <v>3.64</v>
      </c>
      <c r="BV4" s="268">
        <v>9.7799999999999994</v>
      </c>
      <c r="BW4" s="268">
        <v>6.04</v>
      </c>
      <c r="BX4" s="268">
        <v>8.39</v>
      </c>
    </row>
    <row r="5" spans="1:76" s="269" customFormat="1">
      <c r="A5" s="246">
        <v>44561</v>
      </c>
      <c r="B5" s="272" t="s">
        <v>80</v>
      </c>
      <c r="C5" s="267" t="s">
        <v>81</v>
      </c>
      <c r="D5" s="268">
        <v>2.0299999999999998</v>
      </c>
      <c r="E5" s="268">
        <v>2.85</v>
      </c>
      <c r="F5" s="268">
        <v>0.97</v>
      </c>
      <c r="G5" s="268">
        <v>1.24</v>
      </c>
      <c r="H5" s="268">
        <v>3.22</v>
      </c>
      <c r="I5" s="268">
        <v>1.9</v>
      </c>
      <c r="J5" s="268">
        <v>1.73</v>
      </c>
      <c r="K5" s="268">
        <v>5.23</v>
      </c>
      <c r="L5" s="268">
        <v>2.19</v>
      </c>
      <c r="M5" s="268">
        <v>3.93</v>
      </c>
      <c r="N5" s="268">
        <v>4</v>
      </c>
      <c r="O5" s="268">
        <v>1.63</v>
      </c>
      <c r="P5" s="268">
        <v>8.51</v>
      </c>
      <c r="Q5" s="268">
        <v>2.71</v>
      </c>
      <c r="R5" s="268">
        <v>2.34</v>
      </c>
      <c r="S5" s="268">
        <v>1.36</v>
      </c>
      <c r="T5" s="268">
        <v>2.5499999999999998</v>
      </c>
      <c r="U5" s="268">
        <v>2.73</v>
      </c>
      <c r="V5" s="268">
        <v>1.88</v>
      </c>
      <c r="W5" s="268">
        <v>12.14</v>
      </c>
      <c r="X5" s="268">
        <v>3.68</v>
      </c>
      <c r="Y5" s="268">
        <v>5.72</v>
      </c>
      <c r="Z5" s="268">
        <v>0.46</v>
      </c>
      <c r="AA5" s="268">
        <v>1.77</v>
      </c>
      <c r="AB5" s="268">
        <v>0.89</v>
      </c>
      <c r="AC5" s="268">
        <v>0.62</v>
      </c>
      <c r="AD5" s="268">
        <v>2.17</v>
      </c>
      <c r="AE5" s="268">
        <v>1.08</v>
      </c>
      <c r="AF5" s="268">
        <v>1.73</v>
      </c>
      <c r="AG5" s="268">
        <v>1.93</v>
      </c>
      <c r="AH5" s="268">
        <v>6.59</v>
      </c>
      <c r="AI5" s="268">
        <v>4.49</v>
      </c>
      <c r="AJ5" s="268">
        <v>3.88</v>
      </c>
      <c r="AK5" s="268">
        <v>1.73</v>
      </c>
      <c r="AL5" s="268">
        <v>0.93</v>
      </c>
      <c r="AM5" s="268">
        <v>2.86</v>
      </c>
      <c r="AN5" s="268">
        <v>1.43</v>
      </c>
      <c r="AO5" s="268">
        <v>2.6</v>
      </c>
      <c r="AP5" s="268">
        <v>1.62</v>
      </c>
      <c r="AQ5" s="268">
        <v>3.8</v>
      </c>
      <c r="AR5" s="268">
        <v>2.33</v>
      </c>
      <c r="AS5" s="268">
        <v>1.46</v>
      </c>
      <c r="AT5" s="268">
        <v>2.8</v>
      </c>
      <c r="AU5" s="268">
        <v>5.26</v>
      </c>
      <c r="AV5" s="268">
        <v>5.8</v>
      </c>
      <c r="AW5" s="268">
        <v>4.0199999999999996</v>
      </c>
      <c r="AX5" s="268">
        <v>1.51</v>
      </c>
      <c r="AY5" s="268">
        <v>1.48</v>
      </c>
      <c r="AZ5" s="268">
        <v>2.84</v>
      </c>
      <c r="BA5" s="268">
        <v>2.78</v>
      </c>
      <c r="BB5" s="268">
        <v>0.73</v>
      </c>
      <c r="BC5" s="268">
        <v>0.77</v>
      </c>
      <c r="BD5" s="268">
        <v>1.25</v>
      </c>
      <c r="BE5" s="268">
        <v>1.52</v>
      </c>
      <c r="BF5" s="268">
        <v>1.1599999999999999</v>
      </c>
      <c r="BG5" s="268">
        <v>1.72</v>
      </c>
      <c r="BH5" s="268">
        <v>1.01</v>
      </c>
      <c r="BI5" s="268">
        <v>0.94</v>
      </c>
      <c r="BJ5" s="268">
        <v>2.25</v>
      </c>
      <c r="BK5" s="268">
        <v>4.5199999999999996</v>
      </c>
      <c r="BL5" s="268">
        <v>4.71</v>
      </c>
      <c r="BM5" s="268">
        <v>3.45</v>
      </c>
      <c r="BN5" s="268">
        <v>1.79</v>
      </c>
      <c r="BO5" s="268">
        <v>0.93</v>
      </c>
      <c r="BP5" s="268">
        <v>5.18</v>
      </c>
      <c r="BQ5" s="268">
        <v>3.05</v>
      </c>
      <c r="BR5" s="268">
        <v>1.06</v>
      </c>
      <c r="BS5" s="268">
        <v>3.01</v>
      </c>
      <c r="BT5" s="268">
        <v>3.63</v>
      </c>
      <c r="BU5" s="268">
        <v>3.48</v>
      </c>
      <c r="BV5" s="268">
        <v>5.66</v>
      </c>
      <c r="BW5" s="268">
        <v>3.41</v>
      </c>
      <c r="BX5" s="268">
        <v>7.4</v>
      </c>
    </row>
    <row r="6" spans="1:76" s="269" customFormat="1">
      <c r="A6" s="246">
        <v>44561</v>
      </c>
      <c r="B6" s="272" t="s">
        <v>82</v>
      </c>
      <c r="C6" s="267" t="s">
        <v>83</v>
      </c>
      <c r="D6" s="268">
        <v>0.44</v>
      </c>
      <c r="E6" s="268">
        <v>0.28000000000000003</v>
      </c>
      <c r="F6" s="268">
        <v>0.48</v>
      </c>
      <c r="G6" s="268">
        <v>0.5</v>
      </c>
      <c r="H6" s="268">
        <v>0.41</v>
      </c>
      <c r="I6" s="268">
        <v>0.49</v>
      </c>
      <c r="J6" s="268">
        <v>0.28999999999999998</v>
      </c>
      <c r="K6" s="268">
        <v>0.41</v>
      </c>
      <c r="L6" s="268">
        <v>0.2</v>
      </c>
      <c r="M6" s="268">
        <v>0.04</v>
      </c>
      <c r="N6" s="268">
        <v>7.0000000000000007E-2</v>
      </c>
      <c r="O6" s="268">
        <v>0.31</v>
      </c>
      <c r="P6" s="268">
        <v>0.25</v>
      </c>
      <c r="Q6" s="268">
        <v>0.37</v>
      </c>
      <c r="R6" s="268">
        <v>0.17</v>
      </c>
      <c r="S6" s="268">
        <v>0.33</v>
      </c>
      <c r="T6" s="268">
        <v>0.34</v>
      </c>
      <c r="U6" s="268">
        <v>0.25</v>
      </c>
      <c r="V6" s="268">
        <v>0.43</v>
      </c>
      <c r="W6" s="268">
        <v>0.05</v>
      </c>
      <c r="X6" s="268">
        <v>0.44</v>
      </c>
      <c r="Y6" s="268">
        <v>0.26</v>
      </c>
      <c r="Z6" s="268">
        <v>0.68</v>
      </c>
      <c r="AA6" s="268">
        <v>0.46</v>
      </c>
      <c r="AB6" s="268">
        <v>0.68</v>
      </c>
      <c r="AC6" s="268">
        <v>0.7</v>
      </c>
      <c r="AD6" s="268">
        <v>0.57999999999999996</v>
      </c>
      <c r="AE6" s="268">
        <v>0.74</v>
      </c>
      <c r="AF6" s="268">
        <v>0.27</v>
      </c>
      <c r="AG6" s="268">
        <v>0.3</v>
      </c>
      <c r="AH6" s="268">
        <v>0.11</v>
      </c>
      <c r="AI6" s="268">
        <v>0.23</v>
      </c>
      <c r="AJ6" s="268">
        <v>0.2</v>
      </c>
      <c r="AK6" s="268">
        <v>0.52</v>
      </c>
      <c r="AL6" s="268">
        <v>0.3</v>
      </c>
      <c r="AM6" s="268">
        <v>0.23</v>
      </c>
      <c r="AN6" s="268">
        <v>0.31</v>
      </c>
      <c r="AO6" s="268">
        <v>0.17</v>
      </c>
      <c r="AP6" s="268">
        <v>0.23</v>
      </c>
      <c r="AQ6" s="268">
        <v>0.09</v>
      </c>
      <c r="AR6" s="268">
        <v>0.39</v>
      </c>
      <c r="AS6" s="268">
        <v>0.39</v>
      </c>
      <c r="AT6" s="268">
        <v>0.38</v>
      </c>
      <c r="AU6" s="268">
        <v>0.36</v>
      </c>
      <c r="AV6" s="268">
        <v>0.1</v>
      </c>
      <c r="AW6" s="268">
        <v>0.55000000000000004</v>
      </c>
      <c r="AX6" s="268">
        <v>0.43</v>
      </c>
      <c r="AY6" s="268">
        <v>0.28000000000000003</v>
      </c>
      <c r="AZ6" s="268">
        <v>0.5</v>
      </c>
      <c r="BA6" s="268">
        <v>0.56000000000000005</v>
      </c>
      <c r="BB6" s="268">
        <v>0.73</v>
      </c>
      <c r="BC6" s="268">
        <v>0.71</v>
      </c>
      <c r="BD6" s="268">
        <v>0.59</v>
      </c>
      <c r="BE6" s="268">
        <v>0.35</v>
      </c>
      <c r="BF6" s="268">
        <v>0.38</v>
      </c>
      <c r="BG6" s="268">
        <v>0.39</v>
      </c>
      <c r="BH6" s="268">
        <v>0.59</v>
      </c>
      <c r="BI6" s="268">
        <v>0.48</v>
      </c>
      <c r="BJ6" s="268">
        <v>0.41</v>
      </c>
      <c r="BK6" s="268">
        <v>0.28999999999999998</v>
      </c>
      <c r="BL6" s="268">
        <v>0.31</v>
      </c>
      <c r="BM6" s="268">
        <v>0.35</v>
      </c>
      <c r="BN6" s="268">
        <v>0.65</v>
      </c>
      <c r="BO6" s="268">
        <v>0.51</v>
      </c>
      <c r="BP6" s="268">
        <v>0.27</v>
      </c>
      <c r="BQ6" s="268">
        <v>0.33</v>
      </c>
      <c r="BR6" s="268">
        <v>0.71</v>
      </c>
      <c r="BS6" s="268">
        <v>0.38</v>
      </c>
      <c r="BT6" s="268">
        <v>0.28000000000000003</v>
      </c>
      <c r="BU6" s="268">
        <v>0.04</v>
      </c>
      <c r="BV6" s="268">
        <v>0.41</v>
      </c>
      <c r="BW6" s="268">
        <v>0.43</v>
      </c>
      <c r="BX6" s="268">
        <v>0.11</v>
      </c>
    </row>
    <row r="7" spans="1:76" s="269" customFormat="1">
      <c r="A7" s="246">
        <v>44561</v>
      </c>
      <c r="B7" s="272" t="s">
        <v>84</v>
      </c>
      <c r="C7" s="267" t="s">
        <v>85</v>
      </c>
      <c r="D7" s="268">
        <v>2494441676.3200002</v>
      </c>
      <c r="E7" s="268">
        <v>1286954142.2</v>
      </c>
      <c r="F7" s="268">
        <v>678386536.60000002</v>
      </c>
      <c r="G7" s="268">
        <v>802588874.83000004</v>
      </c>
      <c r="H7" s="268">
        <v>1441696921.97</v>
      </c>
      <c r="I7" s="268">
        <v>389453488.18000001</v>
      </c>
      <c r="J7" s="268">
        <v>681734905.29999995</v>
      </c>
      <c r="K7" s="268">
        <v>906543861.45000005</v>
      </c>
      <c r="L7" s="268">
        <v>196513722.46000001</v>
      </c>
      <c r="M7" s="268">
        <v>736147372.48000002</v>
      </c>
      <c r="N7" s="268">
        <v>168729755.72999999</v>
      </c>
      <c r="O7" s="268">
        <v>71563672.769999996</v>
      </c>
      <c r="P7" s="268">
        <v>515269898.48000002</v>
      </c>
      <c r="Q7" s="268">
        <v>60544252.710000001</v>
      </c>
      <c r="R7" s="268">
        <v>680128471.16999996</v>
      </c>
      <c r="S7" s="268">
        <v>31171404.260000002</v>
      </c>
      <c r="T7" s="268">
        <v>141113038.47999999</v>
      </c>
      <c r="U7" s="268">
        <v>401451906.05000001</v>
      </c>
      <c r="V7" s="268">
        <v>365620941.45999998</v>
      </c>
      <c r="W7" s="268">
        <v>41737997.130000003</v>
      </c>
      <c r="X7" s="268">
        <v>347397745.36000001</v>
      </c>
      <c r="Y7" s="268">
        <v>152960513.86000001</v>
      </c>
      <c r="Z7" s="268">
        <v>106549052.97</v>
      </c>
      <c r="AA7" s="268">
        <v>89626132.450000003</v>
      </c>
      <c r="AB7" s="268">
        <v>287683088</v>
      </c>
      <c r="AC7" s="268">
        <v>50637956.990000002</v>
      </c>
      <c r="AD7" s="268">
        <v>201851179.97999999</v>
      </c>
      <c r="AE7" s="268">
        <v>295246477.76999998</v>
      </c>
      <c r="AF7" s="268">
        <v>47978325.32</v>
      </c>
      <c r="AG7" s="268">
        <v>52449964.200000003</v>
      </c>
      <c r="AH7" s="268">
        <v>54614782.829999998</v>
      </c>
      <c r="AI7" s="268">
        <v>41912304.810000002</v>
      </c>
      <c r="AJ7" s="268">
        <v>45738052.689999998</v>
      </c>
      <c r="AK7" s="268">
        <v>88455119.5</v>
      </c>
      <c r="AL7" s="268">
        <v>11742837.550000001</v>
      </c>
      <c r="AM7" s="268">
        <v>31044686.390000001</v>
      </c>
      <c r="AN7" s="268">
        <v>53520444.240000002</v>
      </c>
      <c r="AO7" s="268">
        <v>40190775.530000001</v>
      </c>
      <c r="AP7" s="268">
        <v>23412810.829999998</v>
      </c>
      <c r="AQ7" s="268">
        <v>47757278.049999997</v>
      </c>
      <c r="AR7" s="268">
        <v>39970852.18</v>
      </c>
      <c r="AS7" s="268">
        <v>28276459.57</v>
      </c>
      <c r="AT7" s="268">
        <v>55402755.700000003</v>
      </c>
      <c r="AU7" s="268">
        <v>46303174.479999997</v>
      </c>
      <c r="AV7" s="268">
        <v>18859753.32</v>
      </c>
      <c r="AW7" s="268">
        <v>240044267.46000001</v>
      </c>
      <c r="AX7" s="268">
        <v>76458956.489999995</v>
      </c>
      <c r="AY7" s="268">
        <v>74656395.060000002</v>
      </c>
      <c r="AZ7" s="268">
        <v>115607156.95</v>
      </c>
      <c r="BA7" s="268">
        <v>376600275.16000003</v>
      </c>
      <c r="BB7" s="268">
        <v>140135297.02000001</v>
      </c>
      <c r="BC7" s="268">
        <v>101637440.8</v>
      </c>
      <c r="BD7" s="268">
        <v>402522174.76999998</v>
      </c>
      <c r="BE7" s="268">
        <v>43437091.93</v>
      </c>
      <c r="BF7" s="268">
        <v>24776690.41</v>
      </c>
      <c r="BG7" s="268">
        <v>43604651</v>
      </c>
      <c r="BH7" s="268">
        <v>69981465.730000004</v>
      </c>
      <c r="BI7" s="268">
        <v>21935800.039999999</v>
      </c>
      <c r="BJ7" s="268">
        <v>60023649.329999998</v>
      </c>
      <c r="BK7" s="268">
        <v>119021351.56</v>
      </c>
      <c r="BL7" s="268">
        <v>108590114.45999999</v>
      </c>
      <c r="BM7" s="268">
        <v>103427658.06999999</v>
      </c>
      <c r="BN7" s="268">
        <v>454634380.25999999</v>
      </c>
      <c r="BO7" s="268">
        <v>16164187.34</v>
      </c>
      <c r="BP7" s="268">
        <v>27765423.699999999</v>
      </c>
      <c r="BQ7" s="268">
        <v>68010376.980000004</v>
      </c>
      <c r="BR7" s="268">
        <v>63513345</v>
      </c>
      <c r="BS7" s="268">
        <v>169722734.91999999</v>
      </c>
      <c r="BT7" s="268">
        <v>91103515.950000003</v>
      </c>
      <c r="BU7" s="268">
        <v>113101559.44</v>
      </c>
      <c r="BV7" s="268">
        <v>87522057.790000007</v>
      </c>
      <c r="BW7" s="268">
        <v>78178236.579999998</v>
      </c>
      <c r="BX7" s="268">
        <v>46189151.990000002</v>
      </c>
    </row>
    <row r="8" spans="1:76" s="269" customFormat="1">
      <c r="A8" s="246">
        <v>44561</v>
      </c>
      <c r="B8" s="272" t="s">
        <v>86</v>
      </c>
      <c r="C8" s="267" t="s">
        <v>87</v>
      </c>
      <c r="D8" s="268">
        <v>846828438.44000006</v>
      </c>
      <c r="E8" s="268">
        <v>719785091.69000006</v>
      </c>
      <c r="F8" s="268">
        <v>-14005259.65</v>
      </c>
      <c r="G8" s="268">
        <v>103508632.26000001</v>
      </c>
      <c r="H8" s="268">
        <v>595752795.13999999</v>
      </c>
      <c r="I8" s="268">
        <v>95821917.170000002</v>
      </c>
      <c r="J8" s="268">
        <v>274389765.85000002</v>
      </c>
      <c r="K8" s="268">
        <v>456274699.14999998</v>
      </c>
      <c r="L8" s="268">
        <v>117620207.64</v>
      </c>
      <c r="M8" s="268">
        <v>674383241.48000002</v>
      </c>
      <c r="N8" s="268">
        <v>145141285.56</v>
      </c>
      <c r="O8" s="268">
        <v>26300700.77</v>
      </c>
      <c r="P8" s="268">
        <v>362525585.30000001</v>
      </c>
      <c r="Q8" s="268">
        <v>29471960.870000001</v>
      </c>
      <c r="R8" s="268">
        <v>437110911.27999997</v>
      </c>
      <c r="S8" s="268">
        <v>8458193.4600000009</v>
      </c>
      <c r="T8" s="268">
        <v>72273152.840000004</v>
      </c>
      <c r="U8" s="268">
        <v>241288809.34999999</v>
      </c>
      <c r="V8" s="268">
        <v>130118738.56</v>
      </c>
      <c r="W8" s="268">
        <v>38336985.82</v>
      </c>
      <c r="X8" s="268">
        <v>158768768.91999999</v>
      </c>
      <c r="Y8" s="268">
        <v>103546287.51000001</v>
      </c>
      <c r="Z8" s="268">
        <v>-67514925.769999996</v>
      </c>
      <c r="AA8" s="268">
        <v>26209192.579999998</v>
      </c>
      <c r="AB8" s="268">
        <v>-12278862.890000001</v>
      </c>
      <c r="AC8" s="268">
        <v>-12232864.74</v>
      </c>
      <c r="AD8" s="268">
        <v>53157778.259999998</v>
      </c>
      <c r="AE8" s="268">
        <v>6753619.4800000004</v>
      </c>
      <c r="AF8" s="268">
        <v>21918928.100000001</v>
      </c>
      <c r="AG8" s="268">
        <v>20141815.73</v>
      </c>
      <c r="AH8" s="268">
        <v>45920819.890000001</v>
      </c>
      <c r="AI8" s="268">
        <v>27166260.210000001</v>
      </c>
      <c r="AJ8" s="268">
        <v>31187872.43</v>
      </c>
      <c r="AK8" s="268">
        <v>19363191.02</v>
      </c>
      <c r="AL8" s="268">
        <v>-1293650.75</v>
      </c>
      <c r="AM8" s="268">
        <v>18520040.649999999</v>
      </c>
      <c r="AN8" s="268">
        <v>14742394.85</v>
      </c>
      <c r="AO8" s="268">
        <v>25541974.350000001</v>
      </c>
      <c r="AP8" s="268">
        <v>10890115.529999999</v>
      </c>
      <c r="AQ8" s="268">
        <v>36564317.799999997</v>
      </c>
      <c r="AR8" s="268">
        <v>15704451.49</v>
      </c>
      <c r="AS8" s="268">
        <v>7770164.7699999996</v>
      </c>
      <c r="AT8" s="268">
        <v>22616906.460000001</v>
      </c>
      <c r="AU8" s="268">
        <v>26128889.579999998</v>
      </c>
      <c r="AV8" s="268">
        <v>15665383.699999999</v>
      </c>
      <c r="AW8" s="268">
        <v>84632877.969999999</v>
      </c>
      <c r="AX8" s="268">
        <v>19313734.960000001</v>
      </c>
      <c r="AY8" s="268">
        <v>30326549.210000001</v>
      </c>
      <c r="AZ8" s="268">
        <v>40162835.25</v>
      </c>
      <c r="BA8" s="268">
        <v>121004052.91</v>
      </c>
      <c r="BB8" s="268">
        <v>-17133341.719999999</v>
      </c>
      <c r="BC8" s="268">
        <v>-11759371.699999999</v>
      </c>
      <c r="BD8" s="268">
        <v>35763332.82</v>
      </c>
      <c r="BE8" s="268">
        <v>12220993.140000001</v>
      </c>
      <c r="BF8" s="268">
        <v>3651739.33</v>
      </c>
      <c r="BG8" s="268">
        <v>15322940.17</v>
      </c>
      <c r="BH8" s="268">
        <v>458189.89</v>
      </c>
      <c r="BI8" s="268">
        <v>-1160138.51</v>
      </c>
      <c r="BJ8" s="268">
        <v>24709855.84</v>
      </c>
      <c r="BK8" s="268">
        <v>74271577.879999995</v>
      </c>
      <c r="BL8" s="268">
        <v>60971764.109999999</v>
      </c>
      <c r="BM8" s="268">
        <v>54098497.710000001</v>
      </c>
      <c r="BN8" s="268">
        <v>71575559.969999999</v>
      </c>
      <c r="BO8" s="268">
        <v>-879040.78</v>
      </c>
      <c r="BP8" s="268">
        <v>17459558.5</v>
      </c>
      <c r="BQ8" s="268">
        <v>34304258.359999999</v>
      </c>
      <c r="BR8" s="268">
        <v>1186335.94</v>
      </c>
      <c r="BS8" s="268">
        <v>79426837.629999995</v>
      </c>
      <c r="BT8" s="268">
        <v>54971882.369999997</v>
      </c>
      <c r="BU8" s="268">
        <v>101411075.34</v>
      </c>
      <c r="BV8" s="268">
        <v>45145985.259999998</v>
      </c>
      <c r="BW8" s="268">
        <v>36228561.229999997</v>
      </c>
      <c r="BX8" s="268">
        <v>38206518.670000002</v>
      </c>
    </row>
    <row r="9" spans="1:76" s="269" customFormat="1">
      <c r="A9" s="246">
        <v>44561</v>
      </c>
      <c r="B9" s="272" t="s">
        <v>88</v>
      </c>
      <c r="C9" s="267" t="s">
        <v>89</v>
      </c>
      <c r="D9" s="268">
        <v>2.0299999999999998</v>
      </c>
      <c r="E9" s="268">
        <v>2.85</v>
      </c>
      <c r="F9" s="268">
        <v>0.97</v>
      </c>
      <c r="G9" s="268">
        <v>1.24</v>
      </c>
      <c r="H9" s="268">
        <v>3.18</v>
      </c>
      <c r="I9" s="268">
        <v>1.9</v>
      </c>
      <c r="J9" s="268">
        <v>1.73</v>
      </c>
      <c r="K9" s="268">
        <v>5.22</v>
      </c>
      <c r="L9" s="268">
        <v>2.09</v>
      </c>
      <c r="M9" s="268">
        <v>3.93</v>
      </c>
      <c r="N9" s="268">
        <v>4</v>
      </c>
      <c r="O9" s="268">
        <v>1.63</v>
      </c>
      <c r="P9" s="268">
        <v>8.51</v>
      </c>
      <c r="Q9" s="268">
        <v>2.71</v>
      </c>
      <c r="R9" s="268">
        <v>2.34</v>
      </c>
      <c r="S9" s="268">
        <v>1.36</v>
      </c>
      <c r="T9" s="268">
        <v>2.5499999999999998</v>
      </c>
      <c r="U9" s="268">
        <v>2.72</v>
      </c>
      <c r="V9" s="268">
        <v>1.88</v>
      </c>
      <c r="W9" s="268">
        <v>12.14</v>
      </c>
      <c r="X9" s="268">
        <v>3.68</v>
      </c>
      <c r="Y9" s="268">
        <v>5.72</v>
      </c>
      <c r="Z9" s="268">
        <v>0.46</v>
      </c>
      <c r="AA9" s="268">
        <v>1.77</v>
      </c>
      <c r="AB9" s="268">
        <v>0.87</v>
      </c>
      <c r="AC9" s="268">
        <v>0.62</v>
      </c>
      <c r="AD9" s="268">
        <v>2.17</v>
      </c>
      <c r="AE9" s="268">
        <v>1.08</v>
      </c>
      <c r="AF9" s="268">
        <v>1.73</v>
      </c>
      <c r="AG9" s="268">
        <v>1.93</v>
      </c>
      <c r="AH9" s="268">
        <v>6.59</v>
      </c>
      <c r="AI9" s="268">
        <v>4.49</v>
      </c>
      <c r="AJ9" s="268">
        <v>3.88</v>
      </c>
      <c r="AK9" s="268">
        <v>1.73</v>
      </c>
      <c r="AL9" s="268">
        <v>0.93</v>
      </c>
      <c r="AM9" s="268">
        <v>2.86</v>
      </c>
      <c r="AN9" s="268">
        <v>1.43</v>
      </c>
      <c r="AO9" s="268">
        <v>2.6</v>
      </c>
      <c r="AP9" s="268">
        <v>1.62</v>
      </c>
      <c r="AQ9" s="268">
        <v>3.8</v>
      </c>
      <c r="AR9" s="268">
        <v>2.33</v>
      </c>
      <c r="AS9" s="268">
        <v>1.46</v>
      </c>
      <c r="AT9" s="268">
        <v>2.8</v>
      </c>
      <c r="AU9" s="268">
        <v>5.26</v>
      </c>
      <c r="AV9" s="268">
        <v>5.77</v>
      </c>
      <c r="AW9" s="268">
        <v>4.01</v>
      </c>
      <c r="AX9" s="268">
        <v>1.51</v>
      </c>
      <c r="AY9" s="268">
        <v>1.48</v>
      </c>
      <c r="AZ9" s="268">
        <v>2.84</v>
      </c>
      <c r="BA9" s="268">
        <v>2.78</v>
      </c>
      <c r="BB9" s="268">
        <v>0.73</v>
      </c>
      <c r="BC9" s="268">
        <v>0.77</v>
      </c>
      <c r="BD9" s="268">
        <v>1.25</v>
      </c>
      <c r="BE9" s="268">
        <v>1.44</v>
      </c>
      <c r="BF9" s="268">
        <v>1.1599999999999999</v>
      </c>
      <c r="BG9" s="268">
        <v>1.72</v>
      </c>
      <c r="BH9" s="268">
        <v>1.01</v>
      </c>
      <c r="BI9" s="268">
        <v>0.94</v>
      </c>
      <c r="BJ9" s="268">
        <v>2.25</v>
      </c>
      <c r="BK9" s="268">
        <v>4.5199999999999996</v>
      </c>
      <c r="BL9" s="268">
        <v>4.71</v>
      </c>
      <c r="BM9" s="268">
        <v>3.45</v>
      </c>
      <c r="BN9" s="268">
        <v>1.79</v>
      </c>
      <c r="BO9" s="268">
        <v>0.93</v>
      </c>
      <c r="BP9" s="268">
        <v>5.18</v>
      </c>
      <c r="BQ9" s="268">
        <v>3.05</v>
      </c>
      <c r="BR9" s="268">
        <v>1.06</v>
      </c>
      <c r="BS9" s="268">
        <v>3.01</v>
      </c>
      <c r="BT9" s="268">
        <v>3.61</v>
      </c>
      <c r="BU9" s="268">
        <v>3.48</v>
      </c>
      <c r="BV9" s="268">
        <v>5.66</v>
      </c>
      <c r="BW9" s="268">
        <v>3.39</v>
      </c>
      <c r="BX9" s="268">
        <v>7.4</v>
      </c>
    </row>
    <row r="10" spans="1:76" s="269" customFormat="1">
      <c r="A10" s="246">
        <v>44561</v>
      </c>
      <c r="B10" s="272" t="s">
        <v>90</v>
      </c>
      <c r="C10" s="267" t="s">
        <v>91</v>
      </c>
      <c r="D10" s="268">
        <v>37.33</v>
      </c>
      <c r="E10" s="268">
        <v>9.58</v>
      </c>
      <c r="F10" s="268">
        <v>105.69</v>
      </c>
      <c r="G10" s="268">
        <v>129.74</v>
      </c>
      <c r="H10" s="268">
        <v>44.9</v>
      </c>
      <c r="I10" s="268">
        <v>42.48</v>
      </c>
      <c r="J10" s="268">
        <v>95.86</v>
      </c>
      <c r="K10" s="268">
        <v>80.55</v>
      </c>
      <c r="L10" s="268">
        <v>206.27</v>
      </c>
      <c r="M10" s="268">
        <v>215.93</v>
      </c>
      <c r="N10" s="268">
        <v>127.5</v>
      </c>
      <c r="O10" s="268">
        <v>101.04</v>
      </c>
      <c r="P10" s="268">
        <v>64.92</v>
      </c>
      <c r="Q10" s="268">
        <v>106.6</v>
      </c>
      <c r="R10" s="268">
        <v>652.75</v>
      </c>
      <c r="S10" s="268">
        <v>160.59</v>
      </c>
      <c r="T10" s="268">
        <v>113.12</v>
      </c>
      <c r="U10" s="268">
        <v>115.5</v>
      </c>
      <c r="V10" s="268">
        <v>143.38</v>
      </c>
      <c r="W10" s="268">
        <v>131.46</v>
      </c>
      <c r="X10" s="268">
        <v>271.72000000000003</v>
      </c>
      <c r="Y10" s="268">
        <v>98.34</v>
      </c>
      <c r="Z10" s="268">
        <v>323.95</v>
      </c>
      <c r="AA10" s="268">
        <v>77.84</v>
      </c>
      <c r="AB10" s="268">
        <v>130.03</v>
      </c>
      <c r="AC10" s="268">
        <v>138.16</v>
      </c>
      <c r="AD10" s="268">
        <v>165.65</v>
      </c>
      <c r="AE10" s="268">
        <v>359.46</v>
      </c>
      <c r="AF10" s="268">
        <v>212.96</v>
      </c>
      <c r="AG10" s="268">
        <v>102.94</v>
      </c>
      <c r="AH10" s="268">
        <v>242.13</v>
      </c>
      <c r="AI10" s="268">
        <v>84.12</v>
      </c>
      <c r="AJ10" s="268">
        <v>152.29</v>
      </c>
      <c r="AK10" s="268">
        <v>121.79</v>
      </c>
      <c r="AL10" s="268">
        <v>204.98</v>
      </c>
      <c r="AM10" s="268">
        <v>89.98</v>
      </c>
      <c r="AN10" s="268">
        <v>167.33</v>
      </c>
      <c r="AO10" s="268">
        <v>127.76</v>
      </c>
      <c r="AP10" s="268">
        <v>56.85</v>
      </c>
      <c r="AQ10" s="268">
        <v>118.39</v>
      </c>
      <c r="AR10" s="268">
        <v>76.5</v>
      </c>
      <c r="AS10" s="268">
        <v>115.01</v>
      </c>
      <c r="AT10" s="268">
        <v>54.05</v>
      </c>
      <c r="AU10" s="268">
        <v>64.760000000000005</v>
      </c>
      <c r="AV10" s="268">
        <v>103.87</v>
      </c>
      <c r="AW10" s="268">
        <v>207</v>
      </c>
      <c r="AX10" s="268">
        <v>322.64</v>
      </c>
      <c r="AY10" s="268">
        <v>172.78</v>
      </c>
      <c r="AZ10" s="268">
        <v>180.68</v>
      </c>
      <c r="BA10" s="268">
        <v>133.69999999999999</v>
      </c>
      <c r="BB10" s="268">
        <v>206.91</v>
      </c>
      <c r="BC10" s="268">
        <v>203.21</v>
      </c>
      <c r="BD10" s="268">
        <v>93.75</v>
      </c>
      <c r="BE10" s="268">
        <v>187.65</v>
      </c>
      <c r="BF10" s="268">
        <v>263.25</v>
      </c>
      <c r="BG10" s="268">
        <v>80.989999999999995</v>
      </c>
      <c r="BH10" s="268">
        <v>150.13999999999999</v>
      </c>
      <c r="BI10" s="268">
        <v>257.66000000000003</v>
      </c>
      <c r="BJ10" s="268">
        <v>276.72000000000003</v>
      </c>
      <c r="BK10" s="268">
        <v>48.31</v>
      </c>
      <c r="BL10" s="268">
        <v>80.900000000000006</v>
      </c>
      <c r="BM10" s="268">
        <v>65.91</v>
      </c>
      <c r="BN10" s="268">
        <v>60.96</v>
      </c>
      <c r="BO10" s="268">
        <v>312.66000000000003</v>
      </c>
      <c r="BP10" s="268">
        <v>41.16</v>
      </c>
      <c r="BQ10" s="268">
        <v>134.68</v>
      </c>
      <c r="BR10" s="268">
        <v>315.27999999999997</v>
      </c>
      <c r="BS10" s="268">
        <v>362.58</v>
      </c>
      <c r="BT10" s="268">
        <v>207.36</v>
      </c>
      <c r="BU10" s="268">
        <v>188.94</v>
      </c>
      <c r="BV10" s="268">
        <v>239.73</v>
      </c>
      <c r="BW10" s="268">
        <v>178.14</v>
      </c>
      <c r="BX10" s="268">
        <v>74.72</v>
      </c>
    </row>
    <row r="11" spans="1:76" s="269" customFormat="1">
      <c r="A11" s="246">
        <v>44561</v>
      </c>
      <c r="B11" s="272" t="s">
        <v>92</v>
      </c>
      <c r="C11" s="267" t="s">
        <v>93</v>
      </c>
      <c r="D11" s="268">
        <v>128.91</v>
      </c>
      <c r="E11" s="268">
        <v>66.86</v>
      </c>
      <c r="F11" s="268">
        <v>94.44</v>
      </c>
      <c r="G11" s="268">
        <v>106.43</v>
      </c>
      <c r="H11" s="268">
        <v>46</v>
      </c>
      <c r="I11" s="268">
        <v>35.07</v>
      </c>
      <c r="J11" s="268">
        <v>124.61</v>
      </c>
      <c r="K11" s="268">
        <v>66.680000000000007</v>
      </c>
      <c r="L11" s="268">
        <v>184.42</v>
      </c>
      <c r="M11" s="268">
        <v>39.479999999999997</v>
      </c>
      <c r="N11" s="268">
        <v>58.72</v>
      </c>
      <c r="O11" s="268">
        <v>66.510000000000005</v>
      </c>
      <c r="P11" s="268">
        <v>145.26</v>
      </c>
      <c r="Q11" s="268">
        <v>239.43</v>
      </c>
      <c r="R11" s="268">
        <v>404.28</v>
      </c>
      <c r="S11" s="268">
        <v>158.84</v>
      </c>
      <c r="T11" s="268">
        <v>123.22</v>
      </c>
      <c r="U11" s="268">
        <v>72.52</v>
      </c>
      <c r="V11" s="268">
        <v>199.29</v>
      </c>
      <c r="W11" s="268">
        <v>190.16</v>
      </c>
      <c r="X11" s="268">
        <v>99.51</v>
      </c>
      <c r="Y11" s="268">
        <v>53.53</v>
      </c>
      <c r="Z11" s="268">
        <v>126.69</v>
      </c>
      <c r="AA11" s="268">
        <v>71.680000000000007</v>
      </c>
      <c r="AB11" s="268">
        <v>422.18</v>
      </c>
      <c r="AC11" s="268">
        <v>176.11</v>
      </c>
      <c r="AD11" s="268">
        <v>166.71</v>
      </c>
      <c r="AE11" s="268">
        <v>161.02000000000001</v>
      </c>
      <c r="AF11" s="268">
        <v>116.41</v>
      </c>
      <c r="AG11" s="268">
        <v>53.19</v>
      </c>
      <c r="AH11" s="268">
        <v>33</v>
      </c>
      <c r="AI11" s="268">
        <v>114.67</v>
      </c>
      <c r="AJ11" s="268">
        <v>50.89</v>
      </c>
      <c r="AK11" s="268">
        <v>48.45</v>
      </c>
      <c r="AL11" s="268">
        <v>43.03</v>
      </c>
      <c r="AM11" s="268">
        <v>46.81</v>
      </c>
      <c r="AN11" s="268">
        <v>40.86</v>
      </c>
      <c r="AO11" s="268">
        <v>29.55</v>
      </c>
      <c r="AP11" s="268">
        <v>25.18</v>
      </c>
      <c r="AQ11" s="268">
        <v>27.69</v>
      </c>
      <c r="AR11" s="268">
        <v>99.05</v>
      </c>
      <c r="AS11" s="268">
        <v>54.26</v>
      </c>
      <c r="AT11" s="268">
        <v>81.84</v>
      </c>
      <c r="AU11" s="268">
        <v>92.33</v>
      </c>
      <c r="AV11" s="268">
        <v>59.94</v>
      </c>
      <c r="AW11" s="268">
        <v>142.16</v>
      </c>
      <c r="AX11" s="268">
        <v>-254.08</v>
      </c>
      <c r="AY11" s="268">
        <v>-767.59</v>
      </c>
      <c r="AZ11" s="268">
        <v>168.17</v>
      </c>
      <c r="BA11" s="268">
        <v>53.97</v>
      </c>
      <c r="BB11" s="268">
        <v>83.16</v>
      </c>
      <c r="BC11" s="268">
        <v>272.05</v>
      </c>
      <c r="BD11" s="268">
        <v>83.2</v>
      </c>
      <c r="BE11" s="268">
        <v>173.28</v>
      </c>
      <c r="BF11" s="268">
        <v>182.56</v>
      </c>
      <c r="BG11" s="268">
        <v>69.17</v>
      </c>
      <c r="BH11" s="268">
        <v>117.31</v>
      </c>
      <c r="BI11" s="268">
        <v>115.58</v>
      </c>
      <c r="BJ11" s="268">
        <v>50.49</v>
      </c>
      <c r="BK11" s="268">
        <v>135.31</v>
      </c>
      <c r="BL11" s="268">
        <v>118.03</v>
      </c>
      <c r="BM11" s="268">
        <v>154.16999999999999</v>
      </c>
      <c r="BN11" s="268">
        <v>129.02000000000001</v>
      </c>
      <c r="BO11" s="268">
        <v>71.680000000000007</v>
      </c>
      <c r="BP11" s="268">
        <v>52.59</v>
      </c>
      <c r="BQ11" s="268">
        <v>87.65</v>
      </c>
      <c r="BR11" s="268">
        <v>130.34</v>
      </c>
      <c r="BS11" s="268">
        <v>324.93</v>
      </c>
      <c r="BT11" s="268">
        <v>42.68</v>
      </c>
      <c r="BU11" s="268">
        <v>88.41</v>
      </c>
      <c r="BV11" s="268">
        <v>8.43</v>
      </c>
      <c r="BW11" s="268">
        <v>126.88</v>
      </c>
      <c r="BX11" s="268">
        <v>181.19</v>
      </c>
    </row>
    <row r="12" spans="1:76" s="269" customFormat="1">
      <c r="A12" s="246">
        <v>44561</v>
      </c>
      <c r="B12" s="272" t="s">
        <v>94</v>
      </c>
      <c r="C12" s="267" t="s">
        <v>95</v>
      </c>
      <c r="D12" s="268">
        <v>161.51</v>
      </c>
      <c r="E12" s="268">
        <v>23.87</v>
      </c>
      <c r="F12" s="268">
        <v>36.64</v>
      </c>
      <c r="G12" s="268">
        <v>103.24</v>
      </c>
      <c r="H12" s="268">
        <v>112.64</v>
      </c>
      <c r="I12" s="268">
        <v>195</v>
      </c>
      <c r="J12" s="268">
        <v>107.55</v>
      </c>
      <c r="K12" s="268">
        <v>47.04</v>
      </c>
      <c r="L12" s="268">
        <v>285.23</v>
      </c>
      <c r="M12" s="268">
        <v>41.73</v>
      </c>
      <c r="N12" s="268">
        <v>125.19</v>
      </c>
      <c r="O12" s="268">
        <v>90.58</v>
      </c>
      <c r="P12" s="268">
        <v>108.61</v>
      </c>
      <c r="Q12" s="268">
        <v>99.99</v>
      </c>
      <c r="R12" s="268">
        <v>87.41</v>
      </c>
      <c r="S12" s="268">
        <v>133.87</v>
      </c>
      <c r="T12" s="268">
        <v>93.85</v>
      </c>
      <c r="U12" s="268">
        <v>161.35</v>
      </c>
      <c r="V12" s="268">
        <v>155.72999999999999</v>
      </c>
      <c r="W12" s="268">
        <v>110.02</v>
      </c>
      <c r="X12" s="268">
        <v>133.84</v>
      </c>
      <c r="Y12" s="268">
        <v>159.19</v>
      </c>
      <c r="Z12" s="268">
        <v>82.98</v>
      </c>
      <c r="AA12" s="268">
        <v>80.989999999999995</v>
      </c>
      <c r="AB12" s="268">
        <v>105.72</v>
      </c>
      <c r="AC12" s="268">
        <v>68.84</v>
      </c>
      <c r="AD12" s="268">
        <v>190.52</v>
      </c>
      <c r="AE12" s="268">
        <v>85.71</v>
      </c>
      <c r="AF12" s="268">
        <v>118.37</v>
      </c>
      <c r="AG12" s="268">
        <v>99.34</v>
      </c>
      <c r="AH12" s="268">
        <v>63.63</v>
      </c>
      <c r="AI12" s="268">
        <v>81.8</v>
      </c>
      <c r="AJ12" s="268">
        <v>65.430000000000007</v>
      </c>
      <c r="AK12" s="268">
        <v>74.400000000000006</v>
      </c>
      <c r="AL12" s="268">
        <v>76.709999999999994</v>
      </c>
      <c r="AM12" s="268">
        <v>70.040000000000006</v>
      </c>
      <c r="AN12" s="268">
        <v>57.21</v>
      </c>
      <c r="AO12" s="268">
        <v>95.5</v>
      </c>
      <c r="AP12" s="268">
        <v>52.71</v>
      </c>
      <c r="AQ12" s="268">
        <v>95.65</v>
      </c>
      <c r="AR12" s="268">
        <v>140.27000000000001</v>
      </c>
      <c r="AS12" s="268">
        <v>96.87</v>
      </c>
      <c r="AT12" s="268">
        <v>79.3</v>
      </c>
      <c r="AU12" s="268">
        <v>68.28</v>
      </c>
      <c r="AV12" s="268">
        <v>80.349999999999994</v>
      </c>
      <c r="AW12" s="268">
        <v>277.35000000000002</v>
      </c>
      <c r="AX12" s="268">
        <v>143.66999999999999</v>
      </c>
      <c r="AY12" s="268">
        <v>155.6</v>
      </c>
      <c r="AZ12" s="268">
        <v>145.78</v>
      </c>
      <c r="BA12" s="268">
        <v>135.15</v>
      </c>
      <c r="BB12" s="268">
        <v>81.89</v>
      </c>
      <c r="BC12" s="268">
        <v>175.78</v>
      </c>
      <c r="BD12" s="268">
        <v>134.44</v>
      </c>
      <c r="BE12" s="268">
        <v>116.51</v>
      </c>
      <c r="BF12" s="268">
        <v>146.24</v>
      </c>
      <c r="BG12" s="268">
        <v>87.22</v>
      </c>
      <c r="BH12" s="268">
        <v>160.85</v>
      </c>
      <c r="BI12" s="268">
        <v>181.49</v>
      </c>
      <c r="BJ12" s="268">
        <v>85.36</v>
      </c>
      <c r="BK12" s="268">
        <v>105.31</v>
      </c>
      <c r="BL12" s="268">
        <v>71.31</v>
      </c>
      <c r="BM12" s="268">
        <v>51.36</v>
      </c>
      <c r="BN12" s="268">
        <v>97.42</v>
      </c>
      <c r="BO12" s="268">
        <v>189.21</v>
      </c>
      <c r="BP12" s="268">
        <v>51.12</v>
      </c>
      <c r="BQ12" s="268">
        <v>94.16</v>
      </c>
      <c r="BR12" s="268">
        <v>138.43</v>
      </c>
      <c r="BS12" s="268">
        <v>569.52</v>
      </c>
      <c r="BT12" s="268">
        <v>135.88999999999999</v>
      </c>
      <c r="BU12" s="268">
        <v>400.45</v>
      </c>
      <c r="BV12" s="268">
        <v>151.5</v>
      </c>
      <c r="BW12" s="268">
        <v>163.5</v>
      </c>
      <c r="BX12" s="268">
        <v>80.19</v>
      </c>
    </row>
    <row r="13" spans="1:76" s="269" customFormat="1">
      <c r="A13" s="246">
        <v>44561</v>
      </c>
      <c r="B13" s="272" t="s">
        <v>96</v>
      </c>
      <c r="C13" s="267" t="s">
        <v>97</v>
      </c>
      <c r="D13" s="268">
        <v>225.12</v>
      </c>
      <c r="E13" s="268">
        <v>100.25</v>
      </c>
      <c r="F13" s="268">
        <v>88.93</v>
      </c>
      <c r="G13" s="268">
        <v>227.29</v>
      </c>
      <c r="H13" s="268">
        <v>53.19</v>
      </c>
      <c r="I13" s="268">
        <v>46.92</v>
      </c>
      <c r="J13" s="268">
        <v>71.099999999999994</v>
      </c>
      <c r="K13" s="268">
        <v>57.58</v>
      </c>
      <c r="L13" s="268">
        <v>177.14</v>
      </c>
      <c r="M13" s="268">
        <v>0</v>
      </c>
      <c r="N13" s="268">
        <v>284.06</v>
      </c>
      <c r="O13" s="268">
        <v>-3025.88</v>
      </c>
      <c r="P13" s="268">
        <v>290.08999999999997</v>
      </c>
      <c r="Q13" s="268">
        <v>370.74</v>
      </c>
      <c r="R13" s="268">
        <v>430.38</v>
      </c>
      <c r="S13" s="268">
        <v>222.3</v>
      </c>
      <c r="T13" s="268">
        <v>308.36</v>
      </c>
      <c r="U13" s="268">
        <v>327.74</v>
      </c>
      <c r="V13" s="268">
        <v>85.82</v>
      </c>
      <c r="W13" s="268">
        <v>134.97999999999999</v>
      </c>
      <c r="X13" s="268">
        <v>314.52999999999997</v>
      </c>
      <c r="Y13" s="268">
        <v>187.65</v>
      </c>
      <c r="Z13" s="268">
        <v>276.23</v>
      </c>
      <c r="AA13" s="268">
        <v>289.23</v>
      </c>
      <c r="AB13" s="268">
        <v>574.04</v>
      </c>
      <c r="AC13" s="268">
        <v>222.95</v>
      </c>
      <c r="AD13" s="268">
        <v>187.62</v>
      </c>
      <c r="AE13" s="268">
        <v>160.75</v>
      </c>
      <c r="AF13" s="268">
        <v>354.82</v>
      </c>
      <c r="AG13" s="268">
        <v>135.58000000000001</v>
      </c>
      <c r="AH13" s="268">
        <v>252.79</v>
      </c>
      <c r="AI13" s="268">
        <v>105.5</v>
      </c>
      <c r="AJ13" s="268">
        <v>96.46</v>
      </c>
      <c r="AK13" s="268">
        <v>139.58000000000001</v>
      </c>
      <c r="AL13" s="268">
        <v>140.22999999999999</v>
      </c>
      <c r="AM13" s="268">
        <v>87.16</v>
      </c>
      <c r="AN13" s="268">
        <v>87.22</v>
      </c>
      <c r="AO13" s="268">
        <v>71.97</v>
      </c>
      <c r="AP13" s="268">
        <v>68.75</v>
      </c>
      <c r="AQ13" s="268">
        <v>28.35</v>
      </c>
      <c r="AR13" s="268">
        <v>1962.49</v>
      </c>
      <c r="AS13" s="268">
        <v>77.489999999999995</v>
      </c>
      <c r="AT13" s="268">
        <v>80.59</v>
      </c>
      <c r="AU13" s="268">
        <v>126.94</v>
      </c>
      <c r="AV13" s="268">
        <v>82.31</v>
      </c>
      <c r="AW13" s="268">
        <v>383.99</v>
      </c>
      <c r="AX13" s="268">
        <v>430.42</v>
      </c>
      <c r="AY13" s="268">
        <v>525.04999999999995</v>
      </c>
      <c r="AZ13" s="268">
        <v>559.01</v>
      </c>
      <c r="BA13" s="268">
        <v>164.33</v>
      </c>
      <c r="BB13" s="268">
        <v>275.35000000000002</v>
      </c>
      <c r="BC13" s="268">
        <v>255.19</v>
      </c>
      <c r="BD13" s="268">
        <v>98.03</v>
      </c>
      <c r="BE13" s="268">
        <v>118.52</v>
      </c>
      <c r="BF13" s="268">
        <v>361.68</v>
      </c>
      <c r="BG13" s="268">
        <v>200.64</v>
      </c>
      <c r="BH13" s="268">
        <v>117.81</v>
      </c>
      <c r="BI13" s="268">
        <v>182.57</v>
      </c>
      <c r="BJ13" s="268">
        <v>88.22</v>
      </c>
      <c r="BK13" s="268">
        <v>314.20999999999998</v>
      </c>
      <c r="BL13" s="268">
        <v>80.260000000000005</v>
      </c>
      <c r="BM13" s="268">
        <v>71.61</v>
      </c>
      <c r="BN13" s="268">
        <v>180.81</v>
      </c>
      <c r="BO13" s="268">
        <v>224.59</v>
      </c>
      <c r="BP13" s="268">
        <v>77.64</v>
      </c>
      <c r="BQ13" s="268">
        <v>105.49</v>
      </c>
      <c r="BR13" s="268">
        <v>117.95</v>
      </c>
      <c r="BS13" s="268">
        <v>380.77</v>
      </c>
      <c r="BT13" s="268">
        <v>304.31</v>
      </c>
      <c r="BU13" s="268"/>
      <c r="BV13" s="268">
        <v>325.58999999999997</v>
      </c>
      <c r="BW13" s="268">
        <v>494.62</v>
      </c>
      <c r="BX13" s="268">
        <v>394.84</v>
      </c>
    </row>
    <row r="14" spans="1:76" s="269" customFormat="1">
      <c r="A14" s="246">
        <v>44561</v>
      </c>
      <c r="B14" s="272" t="s">
        <v>98</v>
      </c>
      <c r="C14" s="267" t="s">
        <v>99</v>
      </c>
      <c r="D14" s="268">
        <v>47.26</v>
      </c>
      <c r="E14" s="268">
        <v>56.54</v>
      </c>
      <c r="F14" s="268">
        <v>40.58</v>
      </c>
      <c r="G14" s="268">
        <v>47.38</v>
      </c>
      <c r="H14" s="268">
        <v>75.78</v>
      </c>
      <c r="I14" s="268">
        <v>16.91</v>
      </c>
      <c r="J14" s="268">
        <v>68.02</v>
      </c>
      <c r="K14" s="268">
        <v>44.48</v>
      </c>
      <c r="L14" s="268">
        <v>65.02</v>
      </c>
      <c r="M14" s="268">
        <v>96.91</v>
      </c>
      <c r="N14" s="268">
        <v>74.540000000000006</v>
      </c>
      <c r="O14" s="268">
        <v>72.5</v>
      </c>
      <c r="P14" s="268">
        <v>64.72</v>
      </c>
      <c r="Q14" s="268">
        <v>56.97</v>
      </c>
      <c r="R14" s="268">
        <v>101.94</v>
      </c>
      <c r="S14" s="268">
        <v>104.07</v>
      </c>
      <c r="T14" s="268">
        <v>56.65</v>
      </c>
      <c r="U14" s="268">
        <v>60.54</v>
      </c>
      <c r="V14" s="268">
        <v>48.41</v>
      </c>
      <c r="W14" s="268">
        <v>117.56</v>
      </c>
      <c r="X14" s="268">
        <v>60.16</v>
      </c>
      <c r="Y14" s="268">
        <v>82.8</v>
      </c>
      <c r="Z14" s="268">
        <v>71.48</v>
      </c>
      <c r="AA14" s="268">
        <v>41.86</v>
      </c>
      <c r="AB14" s="268">
        <v>72.41</v>
      </c>
      <c r="AC14" s="268">
        <v>56.82</v>
      </c>
      <c r="AD14" s="268">
        <v>22.13</v>
      </c>
      <c r="AE14" s="268">
        <v>66.09</v>
      </c>
      <c r="AF14" s="268">
        <v>78.77</v>
      </c>
      <c r="AG14" s="268">
        <v>36.51</v>
      </c>
      <c r="AH14" s="268">
        <v>70.27</v>
      </c>
      <c r="AI14" s="268">
        <v>72.86</v>
      </c>
      <c r="AJ14" s="268">
        <v>137.41999999999999</v>
      </c>
      <c r="AK14" s="268">
        <v>56.98</v>
      </c>
      <c r="AL14" s="268">
        <v>108.02</v>
      </c>
      <c r="AM14" s="268">
        <v>54.61</v>
      </c>
      <c r="AN14" s="268">
        <v>62.07</v>
      </c>
      <c r="AO14" s="268">
        <v>81.97</v>
      </c>
      <c r="AP14" s="268">
        <v>37.01</v>
      </c>
      <c r="AQ14" s="268">
        <v>70.64</v>
      </c>
      <c r="AR14" s="268">
        <v>58.84</v>
      </c>
      <c r="AS14" s="268">
        <v>49.53</v>
      </c>
      <c r="AT14" s="268">
        <v>47.86</v>
      </c>
      <c r="AU14" s="268">
        <v>60.65</v>
      </c>
      <c r="AV14" s="268">
        <v>139.35</v>
      </c>
      <c r="AW14" s="268">
        <v>192.72</v>
      </c>
      <c r="AX14" s="268">
        <v>57.39</v>
      </c>
      <c r="AY14" s="268">
        <v>48.5</v>
      </c>
      <c r="AZ14" s="268">
        <v>117.83</v>
      </c>
      <c r="BA14" s="268">
        <v>57.02</v>
      </c>
      <c r="BB14" s="268">
        <v>55.68</v>
      </c>
      <c r="BC14" s="268">
        <v>147.69</v>
      </c>
      <c r="BD14" s="268">
        <v>63.49</v>
      </c>
      <c r="BE14" s="268">
        <v>89.1</v>
      </c>
      <c r="BF14" s="268">
        <v>92.22</v>
      </c>
      <c r="BG14" s="268">
        <v>36.6</v>
      </c>
      <c r="BH14" s="268">
        <v>54.54</v>
      </c>
      <c r="BI14" s="268">
        <v>118.22</v>
      </c>
      <c r="BJ14" s="268">
        <v>96.04</v>
      </c>
      <c r="BK14" s="268">
        <v>122.42</v>
      </c>
      <c r="BL14" s="268">
        <v>156.79</v>
      </c>
      <c r="BM14" s="268">
        <v>79.16</v>
      </c>
      <c r="BN14" s="268">
        <v>53.28</v>
      </c>
      <c r="BO14" s="268">
        <v>65.13</v>
      </c>
      <c r="BP14" s="268">
        <v>97.09</v>
      </c>
      <c r="BQ14" s="268">
        <v>178.14</v>
      </c>
      <c r="BR14" s="268">
        <v>61.39</v>
      </c>
      <c r="BS14" s="268">
        <v>543.61</v>
      </c>
      <c r="BT14" s="268">
        <v>115.36</v>
      </c>
      <c r="BU14" s="268">
        <v>147.55000000000001</v>
      </c>
      <c r="BV14" s="268">
        <v>126.7</v>
      </c>
      <c r="BW14" s="268">
        <v>79.33</v>
      </c>
      <c r="BX14" s="268">
        <v>103.46</v>
      </c>
    </row>
    <row r="15" spans="1:76" s="269" customFormat="1">
      <c r="A15" s="246">
        <v>44561</v>
      </c>
      <c r="B15" s="272" t="s">
        <v>100</v>
      </c>
      <c r="C15" s="267" t="s">
        <v>101</v>
      </c>
      <c r="D15" s="268">
        <v>18.78</v>
      </c>
      <c r="E15" s="268">
        <v>37.74</v>
      </c>
      <c r="F15" s="268">
        <v>35.520000000000003</v>
      </c>
      <c r="G15" s="268">
        <v>36.299999999999997</v>
      </c>
      <c r="H15" s="268">
        <v>53.04</v>
      </c>
      <c r="I15" s="268">
        <v>17.66</v>
      </c>
      <c r="J15" s="268">
        <v>5.04</v>
      </c>
      <c r="K15" s="268">
        <v>53.89</v>
      </c>
      <c r="L15" s="268">
        <v>48.56</v>
      </c>
      <c r="M15" s="268">
        <v>39.75</v>
      </c>
      <c r="N15" s="268">
        <v>68.75</v>
      </c>
      <c r="O15" s="268">
        <v>45.91</v>
      </c>
      <c r="P15" s="268">
        <v>54.8</v>
      </c>
      <c r="Q15" s="268">
        <v>46.93</v>
      </c>
      <c r="R15" s="268">
        <v>42.58</v>
      </c>
      <c r="S15" s="268">
        <v>36.630000000000003</v>
      </c>
      <c r="T15" s="268">
        <v>38.93</v>
      </c>
      <c r="U15" s="268">
        <v>28.04</v>
      </c>
      <c r="V15" s="268">
        <v>55.91</v>
      </c>
      <c r="W15" s="268">
        <v>43.85</v>
      </c>
      <c r="X15" s="268">
        <v>66.34</v>
      </c>
      <c r="Y15" s="268">
        <v>61.33</v>
      </c>
      <c r="Z15" s="268">
        <v>28.47</v>
      </c>
      <c r="AA15" s="268">
        <v>47.91</v>
      </c>
      <c r="AB15" s="268">
        <v>44.32</v>
      </c>
      <c r="AC15" s="268">
        <v>39.22</v>
      </c>
      <c r="AD15" s="268">
        <v>50.43</v>
      </c>
      <c r="AE15" s="268">
        <v>79.02</v>
      </c>
      <c r="AF15" s="268">
        <v>45.86</v>
      </c>
      <c r="AG15" s="268">
        <v>23.12</v>
      </c>
      <c r="AH15" s="268">
        <v>41.59</v>
      </c>
      <c r="AI15" s="268">
        <v>43.18</v>
      </c>
      <c r="AJ15" s="268">
        <v>25.3</v>
      </c>
      <c r="AK15" s="268">
        <v>57.8</v>
      </c>
      <c r="AL15" s="268">
        <v>19.91</v>
      </c>
      <c r="AM15" s="268">
        <v>23.75</v>
      </c>
      <c r="AN15" s="268">
        <v>31.06</v>
      </c>
      <c r="AO15" s="268">
        <v>33.92</v>
      </c>
      <c r="AP15" s="268">
        <v>21.24</v>
      </c>
      <c r="AQ15" s="268">
        <v>26.07</v>
      </c>
      <c r="AR15" s="268">
        <v>40.36</v>
      </c>
      <c r="AS15" s="268">
        <v>39.47</v>
      </c>
      <c r="AT15" s="268">
        <v>47.52</v>
      </c>
      <c r="AU15" s="268">
        <v>44.74</v>
      </c>
      <c r="AV15" s="268">
        <v>54.96</v>
      </c>
      <c r="AW15" s="268">
        <v>59.34</v>
      </c>
      <c r="AX15" s="268">
        <v>10.58</v>
      </c>
      <c r="AY15" s="268">
        <v>20.350000000000001</v>
      </c>
      <c r="AZ15" s="268">
        <v>39.56</v>
      </c>
      <c r="BA15" s="268">
        <v>57.65</v>
      </c>
      <c r="BB15" s="268">
        <v>56.97</v>
      </c>
      <c r="BC15" s="268">
        <v>75.58</v>
      </c>
      <c r="BD15" s="268">
        <v>55.18</v>
      </c>
      <c r="BE15" s="268">
        <v>40.56</v>
      </c>
      <c r="BF15" s="268">
        <v>51.1</v>
      </c>
      <c r="BG15" s="268">
        <v>37.94</v>
      </c>
      <c r="BH15" s="268">
        <v>57.59</v>
      </c>
      <c r="BI15" s="268">
        <v>53.94</v>
      </c>
      <c r="BJ15" s="268">
        <v>66.849999999999994</v>
      </c>
      <c r="BK15" s="268">
        <v>59.91</v>
      </c>
      <c r="BL15" s="268">
        <v>50.53</v>
      </c>
      <c r="BM15" s="268">
        <v>55.08</v>
      </c>
      <c r="BN15" s="268">
        <v>51.48</v>
      </c>
      <c r="BO15" s="268">
        <v>35.42</v>
      </c>
      <c r="BP15" s="268">
        <v>34.82</v>
      </c>
      <c r="BQ15" s="268">
        <v>53.41</v>
      </c>
      <c r="BR15" s="268">
        <v>62.14</v>
      </c>
      <c r="BS15" s="268">
        <v>70.569999999999993</v>
      </c>
      <c r="BT15" s="268">
        <v>51.32</v>
      </c>
      <c r="BU15" s="268">
        <v>49.47</v>
      </c>
      <c r="BV15" s="268">
        <v>71.16</v>
      </c>
      <c r="BW15" s="268">
        <v>63.33</v>
      </c>
      <c r="BX15" s="268">
        <v>49.24</v>
      </c>
    </row>
    <row r="16" spans="1:76" s="269" customFormat="1">
      <c r="A16" s="246">
        <v>44561</v>
      </c>
      <c r="B16" s="272" t="s">
        <v>102</v>
      </c>
      <c r="C16" s="267" t="s">
        <v>103</v>
      </c>
      <c r="D16" s="268">
        <v>13.76</v>
      </c>
      <c r="E16" s="268">
        <v>34.61</v>
      </c>
      <c r="F16" s="268">
        <v>29.59</v>
      </c>
      <c r="G16" s="268">
        <v>30.35</v>
      </c>
      <c r="H16" s="268">
        <v>49.18</v>
      </c>
      <c r="I16" s="268">
        <v>9.9</v>
      </c>
      <c r="J16" s="268">
        <v>-1.62</v>
      </c>
      <c r="K16" s="268">
        <v>49.79</v>
      </c>
      <c r="L16" s="268">
        <v>44.83</v>
      </c>
      <c r="M16" s="268">
        <v>35.35</v>
      </c>
      <c r="N16" s="268">
        <v>67.17</v>
      </c>
      <c r="O16" s="268">
        <v>42.55</v>
      </c>
      <c r="P16" s="268">
        <v>49.11</v>
      </c>
      <c r="Q16" s="268">
        <v>42.02</v>
      </c>
      <c r="R16" s="268">
        <v>36.67</v>
      </c>
      <c r="S16" s="268">
        <v>33.590000000000003</v>
      </c>
      <c r="T16" s="268">
        <v>34.15</v>
      </c>
      <c r="U16" s="268">
        <v>21.35</v>
      </c>
      <c r="V16" s="268">
        <v>50.39</v>
      </c>
      <c r="W16" s="268">
        <v>39.72</v>
      </c>
      <c r="X16" s="268">
        <v>64.52</v>
      </c>
      <c r="Y16" s="268">
        <v>57.74</v>
      </c>
      <c r="Z16" s="268">
        <v>19.68</v>
      </c>
      <c r="AA16" s="268">
        <v>38.11</v>
      </c>
      <c r="AB16" s="268">
        <v>38.22</v>
      </c>
      <c r="AC16" s="268">
        <v>35.19</v>
      </c>
      <c r="AD16" s="268">
        <v>48.89</v>
      </c>
      <c r="AE16" s="268">
        <v>77.81</v>
      </c>
      <c r="AF16" s="268">
        <v>41.89</v>
      </c>
      <c r="AG16" s="268">
        <v>19.91</v>
      </c>
      <c r="AH16" s="268">
        <v>38.58</v>
      </c>
      <c r="AI16" s="268">
        <v>39.83</v>
      </c>
      <c r="AJ16" s="268">
        <v>20.61</v>
      </c>
      <c r="AK16" s="268">
        <v>56.2</v>
      </c>
      <c r="AL16" s="268">
        <v>13.44</v>
      </c>
      <c r="AM16" s="268">
        <v>18.73</v>
      </c>
      <c r="AN16" s="268">
        <v>25.96</v>
      </c>
      <c r="AO16" s="268">
        <v>29.51</v>
      </c>
      <c r="AP16" s="268">
        <v>16.899999999999999</v>
      </c>
      <c r="AQ16" s="268">
        <v>20.75</v>
      </c>
      <c r="AR16" s="268">
        <v>37.64</v>
      </c>
      <c r="AS16" s="268">
        <v>36.93</v>
      </c>
      <c r="AT16" s="268">
        <v>45.51</v>
      </c>
      <c r="AU16" s="268">
        <v>42.51</v>
      </c>
      <c r="AV16" s="268">
        <v>52.13</v>
      </c>
      <c r="AW16" s="268">
        <v>56.77</v>
      </c>
      <c r="AX16" s="268">
        <v>5.25</v>
      </c>
      <c r="AY16" s="268">
        <v>17.55</v>
      </c>
      <c r="AZ16" s="268">
        <v>39.159999999999997</v>
      </c>
      <c r="BA16" s="268">
        <v>53.36</v>
      </c>
      <c r="BB16" s="268">
        <v>52.85</v>
      </c>
      <c r="BC16" s="268">
        <v>73.73</v>
      </c>
      <c r="BD16" s="268">
        <v>51.42</v>
      </c>
      <c r="BE16" s="268">
        <v>37.729999999999997</v>
      </c>
      <c r="BF16" s="268">
        <v>48.79</v>
      </c>
      <c r="BG16" s="268">
        <v>35.78</v>
      </c>
      <c r="BH16" s="268">
        <v>54.81</v>
      </c>
      <c r="BI16" s="268">
        <v>51.21</v>
      </c>
      <c r="BJ16" s="268">
        <v>65.08</v>
      </c>
      <c r="BK16" s="268">
        <v>55.96</v>
      </c>
      <c r="BL16" s="268">
        <v>46.28</v>
      </c>
      <c r="BM16" s="268">
        <v>51.93</v>
      </c>
      <c r="BN16" s="268">
        <v>48.21</v>
      </c>
      <c r="BO16" s="268">
        <v>31.82</v>
      </c>
      <c r="BP16" s="268">
        <v>30.22</v>
      </c>
      <c r="BQ16" s="268">
        <v>47.41</v>
      </c>
      <c r="BR16" s="268">
        <v>61.2</v>
      </c>
      <c r="BS16" s="268">
        <v>69.89</v>
      </c>
      <c r="BT16" s="268">
        <v>45.71</v>
      </c>
      <c r="BU16" s="268">
        <v>44.49</v>
      </c>
      <c r="BV16" s="268">
        <v>61.39</v>
      </c>
      <c r="BW16" s="268">
        <v>58.21</v>
      </c>
      <c r="BX16" s="268">
        <v>44.92</v>
      </c>
    </row>
    <row r="17" spans="1:76" s="269" customFormat="1">
      <c r="A17" s="246">
        <v>44561</v>
      </c>
      <c r="B17" s="272" t="s">
        <v>104</v>
      </c>
      <c r="C17" s="267" t="s">
        <v>105</v>
      </c>
      <c r="D17" s="268">
        <v>-8.25</v>
      </c>
      <c r="E17" s="268">
        <v>35.44</v>
      </c>
      <c r="F17" s="268">
        <v>25.27</v>
      </c>
      <c r="G17" s="268">
        <v>-23.57</v>
      </c>
      <c r="H17" s="268">
        <v>46.99</v>
      </c>
      <c r="I17" s="268">
        <v>-22.54</v>
      </c>
      <c r="J17" s="268">
        <v>-55.22</v>
      </c>
      <c r="K17" s="268">
        <v>50.66</v>
      </c>
      <c r="L17" s="268">
        <v>45.5</v>
      </c>
      <c r="M17" s="268">
        <v>37.950000000000003</v>
      </c>
      <c r="N17" s="268">
        <v>67.83</v>
      </c>
      <c r="O17" s="268">
        <v>43.48</v>
      </c>
      <c r="P17" s="268">
        <v>49.93</v>
      </c>
      <c r="Q17" s="268">
        <v>41.42</v>
      </c>
      <c r="R17" s="268">
        <v>41.98</v>
      </c>
      <c r="S17" s="268">
        <v>23.97</v>
      </c>
      <c r="T17" s="268">
        <v>33.229999999999997</v>
      </c>
      <c r="U17" s="268">
        <v>24.13</v>
      </c>
      <c r="V17" s="268">
        <v>52.52</v>
      </c>
      <c r="W17" s="268">
        <v>42.28</v>
      </c>
      <c r="X17" s="268">
        <v>61.36</v>
      </c>
      <c r="Y17" s="268">
        <v>57.51</v>
      </c>
      <c r="Z17" s="268">
        <v>25.66</v>
      </c>
      <c r="AA17" s="268">
        <v>44.5</v>
      </c>
      <c r="AB17" s="268">
        <v>42.86</v>
      </c>
      <c r="AC17" s="268">
        <v>34.729999999999997</v>
      </c>
      <c r="AD17" s="268">
        <v>48.79</v>
      </c>
      <c r="AE17" s="268">
        <v>76.42</v>
      </c>
      <c r="AF17" s="268">
        <v>42.07</v>
      </c>
      <c r="AG17" s="268">
        <v>15.82</v>
      </c>
      <c r="AH17" s="268">
        <v>36.229999999999997</v>
      </c>
      <c r="AI17" s="268">
        <v>36.24</v>
      </c>
      <c r="AJ17" s="268">
        <v>22.11</v>
      </c>
      <c r="AK17" s="268">
        <v>55.47</v>
      </c>
      <c r="AL17" s="268">
        <v>11.47</v>
      </c>
      <c r="AM17" s="268">
        <v>16.29</v>
      </c>
      <c r="AN17" s="268">
        <v>27.33</v>
      </c>
      <c r="AO17" s="268">
        <v>27.5</v>
      </c>
      <c r="AP17" s="268">
        <v>11.53</v>
      </c>
      <c r="AQ17" s="268">
        <v>19.97</v>
      </c>
      <c r="AR17" s="268">
        <v>3.75</v>
      </c>
      <c r="AS17" s="268">
        <v>31.04</v>
      </c>
      <c r="AT17" s="268">
        <v>39.619999999999997</v>
      </c>
      <c r="AU17" s="268">
        <v>32.67</v>
      </c>
      <c r="AV17" s="268">
        <v>36.96</v>
      </c>
      <c r="AW17" s="268">
        <v>51.12</v>
      </c>
      <c r="AX17" s="268">
        <v>-2.1</v>
      </c>
      <c r="AY17" s="268">
        <v>18.760000000000002</v>
      </c>
      <c r="AZ17" s="268">
        <v>24.36</v>
      </c>
      <c r="BA17" s="268">
        <v>52.37</v>
      </c>
      <c r="BB17" s="268">
        <v>56.07</v>
      </c>
      <c r="BC17" s="268">
        <v>72.87</v>
      </c>
      <c r="BD17" s="268">
        <v>53.13</v>
      </c>
      <c r="BE17" s="268">
        <v>26.89</v>
      </c>
      <c r="BF17" s="268">
        <v>38.83</v>
      </c>
      <c r="BG17" s="268">
        <v>31.02</v>
      </c>
      <c r="BH17" s="268">
        <v>48.78</v>
      </c>
      <c r="BI17" s="268">
        <v>45.13</v>
      </c>
      <c r="BJ17" s="268">
        <v>58.88</v>
      </c>
      <c r="BK17" s="268">
        <v>55.19</v>
      </c>
      <c r="BL17" s="268">
        <v>47.33</v>
      </c>
      <c r="BM17" s="268">
        <v>50.23</v>
      </c>
      <c r="BN17" s="268">
        <v>49.5</v>
      </c>
      <c r="BO17" s="268">
        <v>22.04</v>
      </c>
      <c r="BP17" s="268">
        <v>19.100000000000001</v>
      </c>
      <c r="BQ17" s="268">
        <v>48.47</v>
      </c>
      <c r="BR17" s="268">
        <v>60.47</v>
      </c>
      <c r="BS17" s="268">
        <v>67.67</v>
      </c>
      <c r="BT17" s="268">
        <v>46.84</v>
      </c>
      <c r="BU17" s="268">
        <v>39.93</v>
      </c>
      <c r="BV17" s="268">
        <v>66.34</v>
      </c>
      <c r="BW17" s="268">
        <v>62.31</v>
      </c>
      <c r="BX17" s="268">
        <v>41.14</v>
      </c>
    </row>
    <row r="18" spans="1:76" s="269" customFormat="1">
      <c r="A18" s="246">
        <v>44561</v>
      </c>
      <c r="B18" s="272" t="s">
        <v>106</v>
      </c>
      <c r="C18" s="267" t="s">
        <v>107</v>
      </c>
      <c r="D18" s="268">
        <v>-13.65</v>
      </c>
      <c r="E18" s="268">
        <v>31.78</v>
      </c>
      <c r="F18" s="268">
        <v>19.13</v>
      </c>
      <c r="G18" s="268">
        <v>-29.97</v>
      </c>
      <c r="H18" s="268">
        <v>42.87</v>
      </c>
      <c r="I18" s="268">
        <v>-31.06</v>
      </c>
      <c r="J18" s="268">
        <v>-62.66</v>
      </c>
      <c r="K18" s="268">
        <v>46.38</v>
      </c>
      <c r="L18" s="268">
        <v>41.59</v>
      </c>
      <c r="M18" s="268">
        <v>33.43</v>
      </c>
      <c r="N18" s="268">
        <v>66.17</v>
      </c>
      <c r="O18" s="268">
        <v>40.06</v>
      </c>
      <c r="P18" s="268">
        <v>44.11</v>
      </c>
      <c r="Q18" s="268">
        <v>36.35</v>
      </c>
      <c r="R18" s="268">
        <v>35.9</v>
      </c>
      <c r="S18" s="268">
        <v>20.72</v>
      </c>
      <c r="T18" s="268">
        <v>28.16</v>
      </c>
      <c r="U18" s="268">
        <v>17.22</v>
      </c>
      <c r="V18" s="268">
        <v>46.83</v>
      </c>
      <c r="W18" s="268">
        <v>37.46</v>
      </c>
      <c r="X18" s="268">
        <v>59.53</v>
      </c>
      <c r="Y18" s="268">
        <v>53.79</v>
      </c>
      <c r="Z18" s="268">
        <v>16.440000000000001</v>
      </c>
      <c r="AA18" s="268">
        <v>34.58</v>
      </c>
      <c r="AB18" s="268">
        <v>36.520000000000003</v>
      </c>
      <c r="AC18" s="268">
        <v>30.47</v>
      </c>
      <c r="AD18" s="268">
        <v>47.23</v>
      </c>
      <c r="AE18" s="268">
        <v>75.16</v>
      </c>
      <c r="AF18" s="268">
        <v>37.71</v>
      </c>
      <c r="AG18" s="268">
        <v>12.27</v>
      </c>
      <c r="AH18" s="268">
        <v>33.049999999999997</v>
      </c>
      <c r="AI18" s="268">
        <v>32.71</v>
      </c>
      <c r="AJ18" s="268">
        <v>17.21</v>
      </c>
      <c r="AK18" s="268">
        <v>53.84</v>
      </c>
      <c r="AL18" s="268">
        <v>4.29</v>
      </c>
      <c r="AM18" s="268">
        <v>10.78</v>
      </c>
      <c r="AN18" s="268">
        <v>21.96</v>
      </c>
      <c r="AO18" s="268">
        <v>22.92</v>
      </c>
      <c r="AP18" s="268">
        <v>7.05</v>
      </c>
      <c r="AQ18" s="268">
        <v>14.08</v>
      </c>
      <c r="AR18" s="268">
        <v>0.98</v>
      </c>
      <c r="AS18" s="268">
        <v>28.41</v>
      </c>
      <c r="AT18" s="268">
        <v>37.46</v>
      </c>
      <c r="AU18" s="268">
        <v>30.39</v>
      </c>
      <c r="AV18" s="268">
        <v>34.06</v>
      </c>
      <c r="AW18" s="268">
        <v>48.43</v>
      </c>
      <c r="AX18" s="268">
        <v>-7.71</v>
      </c>
      <c r="AY18" s="268">
        <v>15.96</v>
      </c>
      <c r="AZ18" s="268">
        <v>23.95</v>
      </c>
      <c r="BA18" s="268">
        <v>47.86</v>
      </c>
      <c r="BB18" s="268">
        <v>51.84</v>
      </c>
      <c r="BC18" s="268">
        <v>70.819999999999993</v>
      </c>
      <c r="BD18" s="268">
        <v>49.31</v>
      </c>
      <c r="BE18" s="268">
        <v>23.94</v>
      </c>
      <c r="BF18" s="268">
        <v>36.24</v>
      </c>
      <c r="BG18" s="268">
        <v>28.76</v>
      </c>
      <c r="BH18" s="268">
        <v>45.78</v>
      </c>
      <c r="BI18" s="268">
        <v>42.39</v>
      </c>
      <c r="BJ18" s="268">
        <v>57.02</v>
      </c>
      <c r="BK18" s="268">
        <v>51.12</v>
      </c>
      <c r="BL18" s="268">
        <v>42.88</v>
      </c>
      <c r="BM18" s="268">
        <v>47.05</v>
      </c>
      <c r="BN18" s="268">
        <v>46.13</v>
      </c>
      <c r="BO18" s="268">
        <v>18.14</v>
      </c>
      <c r="BP18" s="268">
        <v>14.41</v>
      </c>
      <c r="BQ18" s="268">
        <v>42.31</v>
      </c>
      <c r="BR18" s="268">
        <v>59.52</v>
      </c>
      <c r="BS18" s="268">
        <v>66.98</v>
      </c>
      <c r="BT18" s="268">
        <v>41.13</v>
      </c>
      <c r="BU18" s="268">
        <v>34.770000000000003</v>
      </c>
      <c r="BV18" s="268">
        <v>56.47</v>
      </c>
      <c r="BW18" s="268">
        <v>57.06</v>
      </c>
      <c r="BX18" s="268">
        <v>36.64</v>
      </c>
    </row>
    <row r="19" spans="1:76" s="269" customFormat="1">
      <c r="A19" s="246">
        <v>44561</v>
      </c>
      <c r="B19" s="272" t="s">
        <v>108</v>
      </c>
      <c r="C19" s="267" t="s">
        <v>109</v>
      </c>
      <c r="D19" s="268">
        <v>16.899999999999999</v>
      </c>
      <c r="E19" s="268">
        <v>38.71</v>
      </c>
      <c r="F19" s="268">
        <v>34.28</v>
      </c>
      <c r="G19" s="268">
        <v>23.48</v>
      </c>
      <c r="H19" s="268">
        <v>49.55</v>
      </c>
      <c r="I19" s="268">
        <v>13.21</v>
      </c>
      <c r="J19" s="268">
        <v>7.4</v>
      </c>
      <c r="K19" s="268">
        <v>53.58</v>
      </c>
      <c r="L19" s="268">
        <v>49.49</v>
      </c>
      <c r="M19" s="268">
        <v>31.27</v>
      </c>
      <c r="N19" s="268">
        <v>56.86</v>
      </c>
      <c r="O19" s="268">
        <v>42.8</v>
      </c>
      <c r="P19" s="268">
        <v>50.17</v>
      </c>
      <c r="Q19" s="268">
        <v>42.4</v>
      </c>
      <c r="R19" s="268">
        <v>39.08</v>
      </c>
      <c r="S19" s="268">
        <v>24.13</v>
      </c>
      <c r="T19" s="268">
        <v>34.31</v>
      </c>
      <c r="U19" s="268">
        <v>32.049999999999997</v>
      </c>
      <c r="V19" s="268">
        <v>45.63</v>
      </c>
      <c r="W19" s="268">
        <v>43.97</v>
      </c>
      <c r="X19" s="268">
        <v>62.16</v>
      </c>
      <c r="Y19" s="268">
        <v>59.91</v>
      </c>
      <c r="Z19" s="268">
        <v>38.01</v>
      </c>
      <c r="AA19" s="268">
        <v>43.94</v>
      </c>
      <c r="AB19" s="268">
        <v>49.54</v>
      </c>
      <c r="AC19" s="268">
        <v>36.369999999999997</v>
      </c>
      <c r="AD19" s="268">
        <v>47.6</v>
      </c>
      <c r="AE19" s="268">
        <v>77.67</v>
      </c>
      <c r="AF19" s="268">
        <v>45.68</v>
      </c>
      <c r="AG19" s="268">
        <v>22.62</v>
      </c>
      <c r="AH19" s="268">
        <v>40.700000000000003</v>
      </c>
      <c r="AI19" s="268">
        <v>38.61</v>
      </c>
      <c r="AJ19" s="268">
        <v>23.04</v>
      </c>
      <c r="AK19" s="268">
        <v>56.43</v>
      </c>
      <c r="AL19" s="268">
        <v>25.5</v>
      </c>
      <c r="AM19" s="268">
        <v>18.71</v>
      </c>
      <c r="AN19" s="268">
        <v>31.23</v>
      </c>
      <c r="AO19" s="268">
        <v>32.6</v>
      </c>
      <c r="AP19" s="268">
        <v>28.56</v>
      </c>
      <c r="AQ19" s="268">
        <v>23.42</v>
      </c>
      <c r="AR19" s="268">
        <v>18.71</v>
      </c>
      <c r="AS19" s="268">
        <v>35.450000000000003</v>
      </c>
      <c r="AT19" s="268">
        <v>42.75</v>
      </c>
      <c r="AU19" s="268">
        <v>37.46</v>
      </c>
      <c r="AV19" s="268">
        <v>44.28</v>
      </c>
      <c r="AW19" s="268">
        <v>50.28</v>
      </c>
      <c r="AX19" s="268">
        <v>10.210000000000001</v>
      </c>
      <c r="AY19" s="268">
        <v>13.67</v>
      </c>
      <c r="AZ19" s="268">
        <v>38.26</v>
      </c>
      <c r="BA19" s="268">
        <v>55.21</v>
      </c>
      <c r="BB19" s="268">
        <v>57.59</v>
      </c>
      <c r="BC19" s="268">
        <v>73.709999999999994</v>
      </c>
      <c r="BD19" s="268">
        <v>61.37</v>
      </c>
      <c r="BE19" s="268">
        <v>36.520000000000003</v>
      </c>
      <c r="BF19" s="268">
        <v>42.1</v>
      </c>
      <c r="BG19" s="268">
        <v>32.79</v>
      </c>
      <c r="BH19" s="268">
        <v>47.68</v>
      </c>
      <c r="BI19" s="268">
        <v>47.71</v>
      </c>
      <c r="BJ19" s="268">
        <v>57.57</v>
      </c>
      <c r="BK19" s="268">
        <v>50.51</v>
      </c>
      <c r="BL19" s="268">
        <v>45.79</v>
      </c>
      <c r="BM19" s="268">
        <v>49.86</v>
      </c>
      <c r="BN19" s="268">
        <v>48.78</v>
      </c>
      <c r="BO19" s="268">
        <v>39.17</v>
      </c>
      <c r="BP19" s="268">
        <v>25.86</v>
      </c>
      <c r="BQ19" s="268">
        <v>46.97</v>
      </c>
      <c r="BR19" s="268">
        <v>59.83</v>
      </c>
      <c r="BS19" s="268">
        <v>72.78</v>
      </c>
      <c r="BT19" s="268">
        <v>51.26</v>
      </c>
      <c r="BU19" s="268">
        <v>36.020000000000003</v>
      </c>
      <c r="BV19" s="268">
        <v>62.95</v>
      </c>
      <c r="BW19" s="268">
        <v>52.02</v>
      </c>
      <c r="BX19" s="268">
        <v>43.51</v>
      </c>
    </row>
    <row r="20" spans="1:76" s="269" customFormat="1">
      <c r="A20" s="246">
        <v>44561</v>
      </c>
      <c r="B20" s="272" t="s">
        <v>110</v>
      </c>
      <c r="C20" s="267" t="s">
        <v>111</v>
      </c>
      <c r="D20" s="268">
        <v>12.83</v>
      </c>
      <c r="E20" s="268">
        <v>35.369999999999997</v>
      </c>
      <c r="F20" s="268">
        <v>28.96</v>
      </c>
      <c r="G20" s="268">
        <v>19.77</v>
      </c>
      <c r="H20" s="268">
        <v>45.74</v>
      </c>
      <c r="I20" s="268">
        <v>7.29</v>
      </c>
      <c r="J20" s="268">
        <v>3.12</v>
      </c>
      <c r="K20" s="268">
        <v>49.67</v>
      </c>
      <c r="L20" s="268">
        <v>46.09</v>
      </c>
      <c r="M20" s="268">
        <v>27.2</v>
      </c>
      <c r="N20" s="268">
        <v>55.36</v>
      </c>
      <c r="O20" s="268">
        <v>39.770000000000003</v>
      </c>
      <c r="P20" s="268">
        <v>45.17</v>
      </c>
      <c r="Q20" s="268">
        <v>38.24</v>
      </c>
      <c r="R20" s="268">
        <v>34.17</v>
      </c>
      <c r="S20" s="268">
        <v>21.29</v>
      </c>
      <c r="T20" s="268">
        <v>29.84</v>
      </c>
      <c r="U20" s="268">
        <v>25.87</v>
      </c>
      <c r="V20" s="268">
        <v>40.61</v>
      </c>
      <c r="W20" s="268">
        <v>39.29</v>
      </c>
      <c r="X20" s="268">
        <v>60.46</v>
      </c>
      <c r="Y20" s="268">
        <v>56.45</v>
      </c>
      <c r="Z20" s="268">
        <v>30.75</v>
      </c>
      <c r="AA20" s="268">
        <v>34.799999999999997</v>
      </c>
      <c r="AB20" s="268">
        <v>44.29</v>
      </c>
      <c r="AC20" s="268">
        <v>32.270000000000003</v>
      </c>
      <c r="AD20" s="268">
        <v>46.06</v>
      </c>
      <c r="AE20" s="268">
        <v>76.48</v>
      </c>
      <c r="AF20" s="268">
        <v>41.61</v>
      </c>
      <c r="AG20" s="268">
        <v>19.36</v>
      </c>
      <c r="AH20" s="268">
        <v>37.78</v>
      </c>
      <c r="AI20" s="268">
        <v>35.25</v>
      </c>
      <c r="AJ20" s="268">
        <v>18.34</v>
      </c>
      <c r="AK20" s="268">
        <v>54.84</v>
      </c>
      <c r="AL20" s="268">
        <v>19.47</v>
      </c>
      <c r="AM20" s="268">
        <v>13.67</v>
      </c>
      <c r="AN20" s="268">
        <v>26.29</v>
      </c>
      <c r="AO20" s="268">
        <v>28.46</v>
      </c>
      <c r="AP20" s="268">
        <v>24.96</v>
      </c>
      <c r="AQ20" s="268">
        <v>17.809999999999999</v>
      </c>
      <c r="AR20" s="268">
        <v>16.38</v>
      </c>
      <c r="AS20" s="268">
        <v>33</v>
      </c>
      <c r="AT20" s="268">
        <v>40.700000000000003</v>
      </c>
      <c r="AU20" s="268">
        <v>35.35</v>
      </c>
      <c r="AV20" s="268">
        <v>41.67</v>
      </c>
      <c r="AW20" s="268">
        <v>47.97</v>
      </c>
      <c r="AX20" s="268">
        <v>5.39</v>
      </c>
      <c r="AY20" s="268">
        <v>11.07</v>
      </c>
      <c r="AZ20" s="268">
        <v>37.93</v>
      </c>
      <c r="BA20" s="268">
        <v>50.98</v>
      </c>
      <c r="BB20" s="268">
        <v>53.52</v>
      </c>
      <c r="BC20" s="268">
        <v>71.72</v>
      </c>
      <c r="BD20" s="268">
        <v>58.22</v>
      </c>
      <c r="BE20" s="268">
        <v>33.97</v>
      </c>
      <c r="BF20" s="268">
        <v>39.65</v>
      </c>
      <c r="BG20" s="268">
        <v>30.64</v>
      </c>
      <c r="BH20" s="268">
        <v>44.76</v>
      </c>
      <c r="BI20" s="268">
        <v>45.1</v>
      </c>
      <c r="BJ20" s="268">
        <v>55.83</v>
      </c>
      <c r="BK20" s="268">
        <v>46.75</v>
      </c>
      <c r="BL20" s="268">
        <v>41.59</v>
      </c>
      <c r="BM20" s="268">
        <v>46.8</v>
      </c>
      <c r="BN20" s="268">
        <v>45.78</v>
      </c>
      <c r="BO20" s="268">
        <v>36.11</v>
      </c>
      <c r="BP20" s="268">
        <v>21.59</v>
      </c>
      <c r="BQ20" s="268">
        <v>41.1</v>
      </c>
      <c r="BR20" s="268">
        <v>58.89</v>
      </c>
      <c r="BS20" s="268">
        <v>72.2</v>
      </c>
      <c r="BT20" s="268">
        <v>46.31</v>
      </c>
      <c r="BU20" s="268">
        <v>31.75</v>
      </c>
      <c r="BV20" s="268">
        <v>53.71</v>
      </c>
      <c r="BW20" s="268">
        <v>47.59</v>
      </c>
      <c r="BX20" s="268">
        <v>39.42</v>
      </c>
    </row>
    <row r="21" spans="1:76" s="269" customFormat="1">
      <c r="A21" s="246">
        <v>44561</v>
      </c>
      <c r="B21" s="272" t="s">
        <v>112</v>
      </c>
      <c r="C21" s="267" t="s">
        <v>113</v>
      </c>
      <c r="D21" s="268">
        <v>116.85</v>
      </c>
      <c r="E21" s="268">
        <v>70.92</v>
      </c>
      <c r="F21" s="268">
        <v>82.05</v>
      </c>
      <c r="G21" s="268">
        <v>138.33000000000001</v>
      </c>
      <c r="H21" s="268">
        <v>67.05</v>
      </c>
      <c r="I21" s="268">
        <v>133.43</v>
      </c>
      <c r="J21" s="268">
        <v>168.13</v>
      </c>
      <c r="K21" s="268">
        <v>55.03</v>
      </c>
      <c r="L21" s="268">
        <v>61.98</v>
      </c>
      <c r="M21" s="268">
        <v>80.72</v>
      </c>
      <c r="N21" s="268">
        <v>41.95</v>
      </c>
      <c r="O21" s="268">
        <v>68.16</v>
      </c>
      <c r="P21" s="268">
        <v>64.05</v>
      </c>
      <c r="Q21" s="268">
        <v>75.209999999999994</v>
      </c>
      <c r="R21" s="268">
        <v>81.349999999999994</v>
      </c>
      <c r="S21" s="268">
        <v>89.91</v>
      </c>
      <c r="T21" s="268">
        <v>76.91</v>
      </c>
      <c r="U21" s="268">
        <v>82.81</v>
      </c>
      <c r="V21" s="268">
        <v>67.34</v>
      </c>
      <c r="W21" s="268">
        <v>62.54</v>
      </c>
      <c r="X21" s="268">
        <v>42.47</v>
      </c>
      <c r="Y21" s="268">
        <v>46.98</v>
      </c>
      <c r="Z21" s="268">
        <v>88.06</v>
      </c>
      <c r="AA21" s="268">
        <v>65.8</v>
      </c>
      <c r="AB21" s="268">
        <v>67.28</v>
      </c>
      <c r="AC21" s="268">
        <v>70.25</v>
      </c>
      <c r="AD21" s="268">
        <v>54.65</v>
      </c>
      <c r="AE21" s="268">
        <v>24.85</v>
      </c>
      <c r="AF21" s="268">
        <v>63.84</v>
      </c>
      <c r="AG21" s="268">
        <v>87.92</v>
      </c>
      <c r="AH21" s="268">
        <v>67.849999999999994</v>
      </c>
      <c r="AI21" s="268">
        <v>70.42</v>
      </c>
      <c r="AJ21" s="268">
        <v>85.14</v>
      </c>
      <c r="AK21" s="268">
        <v>46.59</v>
      </c>
      <c r="AL21" s="268">
        <v>95.8</v>
      </c>
      <c r="AM21" s="268">
        <v>92.09</v>
      </c>
      <c r="AN21" s="268">
        <v>80.17</v>
      </c>
      <c r="AO21" s="268">
        <v>77.430000000000007</v>
      </c>
      <c r="AP21" s="268">
        <v>93.38</v>
      </c>
      <c r="AQ21" s="268">
        <v>86.37</v>
      </c>
      <c r="AR21" s="268">
        <v>101.01</v>
      </c>
      <c r="AS21" s="268">
        <v>72.930000000000007</v>
      </c>
      <c r="AT21" s="268">
        <v>63.58</v>
      </c>
      <c r="AU21" s="268">
        <v>69.91</v>
      </c>
      <c r="AV21" s="268">
        <v>66.72</v>
      </c>
      <c r="AW21" s="268">
        <v>60.4</v>
      </c>
      <c r="AX21" s="268">
        <v>111.16</v>
      </c>
      <c r="AY21" s="268">
        <v>96.86</v>
      </c>
      <c r="AZ21" s="268">
        <v>78.09</v>
      </c>
      <c r="BA21" s="268">
        <v>52.37</v>
      </c>
      <c r="BB21" s="268">
        <v>48.31</v>
      </c>
      <c r="BC21" s="268">
        <v>29.19</v>
      </c>
      <c r="BD21" s="268">
        <v>50.69</v>
      </c>
      <c r="BE21" s="268">
        <v>77.09</v>
      </c>
      <c r="BF21" s="268">
        <v>64.69</v>
      </c>
      <c r="BG21" s="268">
        <v>73.959999999999994</v>
      </c>
      <c r="BH21" s="268">
        <v>56.78</v>
      </c>
      <c r="BI21" s="268">
        <v>57.7</v>
      </c>
      <c r="BJ21" s="268">
        <v>47.55</v>
      </c>
      <c r="BK21" s="268">
        <v>57.45</v>
      </c>
      <c r="BL21" s="268">
        <v>61.46</v>
      </c>
      <c r="BM21" s="268">
        <v>55.84</v>
      </c>
      <c r="BN21" s="268">
        <v>60.97</v>
      </c>
      <c r="BO21" s="268">
        <v>82.06</v>
      </c>
      <c r="BP21" s="268">
        <v>86.16</v>
      </c>
      <c r="BQ21" s="268">
        <v>62.32</v>
      </c>
      <c r="BR21" s="268">
        <v>41.74</v>
      </c>
      <c r="BS21" s="268">
        <v>33.869999999999997</v>
      </c>
      <c r="BT21" s="268">
        <v>61.95</v>
      </c>
      <c r="BU21" s="268">
        <v>82.51</v>
      </c>
      <c r="BV21" s="268">
        <v>49.85</v>
      </c>
      <c r="BW21" s="268">
        <v>62.26</v>
      </c>
      <c r="BX21" s="268">
        <v>66.7</v>
      </c>
    </row>
    <row r="22" spans="1:76" s="269" customFormat="1">
      <c r="A22" s="246">
        <v>44561</v>
      </c>
      <c r="B22" s="272" t="s">
        <v>114</v>
      </c>
      <c r="C22" s="267" t="s">
        <v>115</v>
      </c>
      <c r="D22" s="268">
        <v>-70.34</v>
      </c>
      <c r="E22" s="268">
        <v>-87.7</v>
      </c>
      <c r="F22" s="268">
        <v>-82.84</v>
      </c>
      <c r="G22" s="268">
        <v>-48.85</v>
      </c>
      <c r="H22" s="268">
        <v>-73.14</v>
      </c>
      <c r="I22" s="268">
        <v>-65.739999999999995</v>
      </c>
      <c r="J22" s="268">
        <v>-59.04</v>
      </c>
      <c r="K22" s="268">
        <v>-89.21</v>
      </c>
      <c r="L22" s="268">
        <v>-87.09</v>
      </c>
      <c r="M22" s="268">
        <v>-77.900000000000006</v>
      </c>
      <c r="N22" s="268">
        <v>-76.23</v>
      </c>
      <c r="O22" s="268">
        <v>-80.63</v>
      </c>
      <c r="P22" s="268">
        <v>-76.11</v>
      </c>
      <c r="Q22" s="268">
        <v>-73.33</v>
      </c>
      <c r="R22" s="268">
        <v>-73.39</v>
      </c>
      <c r="S22" s="268">
        <v>-70.83</v>
      </c>
      <c r="T22" s="268">
        <v>-82.75</v>
      </c>
      <c r="U22" s="268">
        <v>-91.95</v>
      </c>
      <c r="V22" s="268">
        <v>-72.069999999999993</v>
      </c>
      <c r="W22" s="268">
        <v>-92.58</v>
      </c>
      <c r="X22" s="268">
        <v>-74.7</v>
      </c>
      <c r="Y22" s="268">
        <v>-86.33</v>
      </c>
      <c r="Z22" s="268">
        <v>-85.73</v>
      </c>
      <c r="AA22" s="268">
        <v>-90.25</v>
      </c>
      <c r="AB22" s="268">
        <v>-86.98</v>
      </c>
      <c r="AC22" s="268">
        <v>-88.53</v>
      </c>
      <c r="AD22" s="268">
        <v>-91.62</v>
      </c>
      <c r="AE22" s="268">
        <v>-86.14</v>
      </c>
      <c r="AF22" s="268">
        <v>-87.79</v>
      </c>
      <c r="AG22" s="268">
        <v>-88.47</v>
      </c>
      <c r="AH22" s="268">
        <v>-88.44</v>
      </c>
      <c r="AI22" s="268">
        <v>-82.9</v>
      </c>
      <c r="AJ22" s="268">
        <v>-90.84</v>
      </c>
      <c r="AK22" s="268">
        <v>-88.56</v>
      </c>
      <c r="AL22" s="268">
        <v>-86.74</v>
      </c>
      <c r="AM22" s="268">
        <v>-85.4</v>
      </c>
      <c r="AN22" s="268">
        <v>-89.58</v>
      </c>
      <c r="AO22" s="268">
        <v>-87.64</v>
      </c>
      <c r="AP22" s="268">
        <v>-86.33</v>
      </c>
      <c r="AQ22" s="268">
        <v>-90.1</v>
      </c>
      <c r="AR22" s="268">
        <v>-59.53</v>
      </c>
      <c r="AS22" s="268">
        <v>-83.75</v>
      </c>
      <c r="AT22" s="268">
        <v>-82.7</v>
      </c>
      <c r="AU22" s="268">
        <v>-79.92</v>
      </c>
      <c r="AV22" s="268">
        <v>-68.28</v>
      </c>
      <c r="AW22" s="268">
        <v>-69.13</v>
      </c>
      <c r="AX22" s="268">
        <v>-83.13</v>
      </c>
      <c r="AY22" s="268">
        <v>-82.64</v>
      </c>
      <c r="AZ22" s="268">
        <v>-75.36</v>
      </c>
      <c r="BA22" s="268">
        <v>-86.69</v>
      </c>
      <c r="BB22" s="268">
        <v>-92.61</v>
      </c>
      <c r="BC22" s="268">
        <v>-86.52</v>
      </c>
      <c r="BD22" s="268">
        <v>-92.81</v>
      </c>
      <c r="BE22" s="268">
        <v>-76.349999999999994</v>
      </c>
      <c r="BF22" s="268">
        <v>-77.23</v>
      </c>
      <c r="BG22" s="268">
        <v>-84.27</v>
      </c>
      <c r="BH22" s="268">
        <v>-75.34</v>
      </c>
      <c r="BI22" s="268">
        <v>-80.69</v>
      </c>
      <c r="BJ22" s="268">
        <v>-70.930000000000007</v>
      </c>
      <c r="BK22" s="268">
        <v>-74.45</v>
      </c>
      <c r="BL22" s="268">
        <v>-84.5</v>
      </c>
      <c r="BM22" s="268">
        <v>-83.17</v>
      </c>
      <c r="BN22" s="268">
        <v>-81.89</v>
      </c>
      <c r="BO22" s="268">
        <v>-80.67</v>
      </c>
      <c r="BP22" s="268">
        <v>-76.87</v>
      </c>
      <c r="BQ22" s="268">
        <v>-80.95</v>
      </c>
      <c r="BR22" s="268">
        <v>-88.14</v>
      </c>
      <c r="BS22" s="268">
        <v>-83.01</v>
      </c>
      <c r="BT22" s="268">
        <v>-82.24</v>
      </c>
      <c r="BU22" s="268">
        <v>-64.319999999999993</v>
      </c>
      <c r="BV22" s="268">
        <v>-73.790000000000006</v>
      </c>
      <c r="BW22" s="268">
        <v>-64.81</v>
      </c>
      <c r="BX22" s="268">
        <v>-80.59</v>
      </c>
    </row>
    <row r="23" spans="1:76" s="269" customFormat="1">
      <c r="A23" s="246">
        <v>44561</v>
      </c>
      <c r="B23" s="272" t="s">
        <v>116</v>
      </c>
      <c r="C23" s="267" t="s">
        <v>117</v>
      </c>
      <c r="D23" s="268">
        <v>-26.87</v>
      </c>
      <c r="E23" s="268">
        <v>-8.5</v>
      </c>
      <c r="F23" s="268">
        <v>-15.66</v>
      </c>
      <c r="G23" s="268">
        <v>-45.03</v>
      </c>
      <c r="H23" s="268">
        <v>-12.06</v>
      </c>
      <c r="I23" s="268">
        <v>-32.479999999999997</v>
      </c>
      <c r="J23" s="268">
        <v>-37.71</v>
      </c>
      <c r="K23" s="268">
        <v>-8.17</v>
      </c>
      <c r="L23" s="268">
        <v>-7.14</v>
      </c>
      <c r="M23" s="268">
        <v>-4.57</v>
      </c>
      <c r="N23" s="268">
        <v>-4.42</v>
      </c>
      <c r="O23" s="268">
        <v>-7.31</v>
      </c>
      <c r="P23" s="268">
        <v>-11.11</v>
      </c>
      <c r="Q23" s="268">
        <v>-11.29</v>
      </c>
      <c r="R23" s="268">
        <v>-5.37</v>
      </c>
      <c r="S23" s="268">
        <v>-17.3</v>
      </c>
      <c r="T23" s="268">
        <v>-10.65</v>
      </c>
      <c r="U23" s="268">
        <v>-8.01</v>
      </c>
      <c r="V23" s="268">
        <v>-6.88</v>
      </c>
      <c r="W23" s="268">
        <v>-7.42</v>
      </c>
      <c r="X23" s="268">
        <v>-20.59</v>
      </c>
      <c r="Y23" s="268">
        <v>-12.05</v>
      </c>
      <c r="Z23" s="268">
        <v>-9.02</v>
      </c>
      <c r="AA23" s="268">
        <v>-9.17</v>
      </c>
      <c r="AB23" s="268">
        <v>-7.36</v>
      </c>
      <c r="AC23" s="268">
        <v>-10.32</v>
      </c>
      <c r="AD23" s="268">
        <v>-4.74</v>
      </c>
      <c r="AE23" s="268">
        <v>-13.72</v>
      </c>
      <c r="AF23" s="268">
        <v>-9.7799999999999994</v>
      </c>
      <c r="AG23" s="268">
        <v>-11.31</v>
      </c>
      <c r="AH23" s="268">
        <v>-10.23</v>
      </c>
      <c r="AI23" s="268">
        <v>-12.66</v>
      </c>
      <c r="AJ23" s="268">
        <v>-6.39</v>
      </c>
      <c r="AK23" s="268">
        <v>-10.53</v>
      </c>
      <c r="AL23" s="268">
        <v>-13.17</v>
      </c>
      <c r="AM23" s="268">
        <v>-11.46</v>
      </c>
      <c r="AN23" s="268">
        <v>-7.76</v>
      </c>
      <c r="AO23" s="268">
        <v>-11.9</v>
      </c>
      <c r="AP23" s="268">
        <v>-13.22</v>
      </c>
      <c r="AQ23" s="268">
        <v>-9.3800000000000008</v>
      </c>
      <c r="AR23" s="268">
        <v>-38.5</v>
      </c>
      <c r="AS23" s="268">
        <v>-14.4</v>
      </c>
      <c r="AT23" s="268">
        <v>-15.66</v>
      </c>
      <c r="AU23" s="268">
        <v>-19.63</v>
      </c>
      <c r="AV23" s="268">
        <v>-30.37</v>
      </c>
      <c r="AW23" s="268">
        <v>-16.25</v>
      </c>
      <c r="AX23" s="268">
        <v>-13.76</v>
      </c>
      <c r="AY23" s="268">
        <v>-4.12</v>
      </c>
      <c r="AZ23" s="268">
        <v>-22.03</v>
      </c>
      <c r="BA23" s="268">
        <v>-12.87</v>
      </c>
      <c r="BB23" s="268">
        <v>-7.08</v>
      </c>
      <c r="BC23" s="268">
        <v>-13.44</v>
      </c>
      <c r="BD23" s="268">
        <v>-7.19</v>
      </c>
      <c r="BE23" s="268">
        <v>-22.32</v>
      </c>
      <c r="BF23" s="268">
        <v>-21.32</v>
      </c>
      <c r="BG23" s="268">
        <v>-12.06</v>
      </c>
      <c r="BH23" s="268">
        <v>-20.16</v>
      </c>
      <c r="BI23" s="268">
        <v>-19.170000000000002</v>
      </c>
      <c r="BJ23" s="268">
        <v>-19.46</v>
      </c>
      <c r="BK23" s="268">
        <v>-10.62</v>
      </c>
      <c r="BL23" s="268">
        <v>-8.44</v>
      </c>
      <c r="BM23" s="268">
        <v>-11.61</v>
      </c>
      <c r="BN23" s="268">
        <v>-6.34</v>
      </c>
      <c r="BO23" s="268">
        <v>-19.07</v>
      </c>
      <c r="BP23" s="268">
        <v>-22.44</v>
      </c>
      <c r="BQ23" s="268">
        <v>-11.63</v>
      </c>
      <c r="BR23" s="268">
        <v>-8.83</v>
      </c>
      <c r="BS23" s="268">
        <v>-14.46</v>
      </c>
      <c r="BT23" s="268">
        <v>-12.62</v>
      </c>
      <c r="BU23" s="268">
        <v>-14.73</v>
      </c>
      <c r="BV23" s="268">
        <v>-13.53</v>
      </c>
      <c r="BW23" s="268">
        <v>-4.16</v>
      </c>
      <c r="BX23" s="268">
        <v>-14.41</v>
      </c>
    </row>
    <row r="24" spans="1:76" s="269" customFormat="1">
      <c r="A24" s="246">
        <v>44561</v>
      </c>
      <c r="B24" s="272" t="s">
        <v>118</v>
      </c>
      <c r="C24" s="267" t="s">
        <v>119</v>
      </c>
      <c r="D24" s="268">
        <v>-29.53</v>
      </c>
      <c r="E24" s="268">
        <v>-36.299999999999997</v>
      </c>
      <c r="F24" s="268">
        <v>-36.880000000000003</v>
      </c>
      <c r="G24" s="268">
        <v>-22.7</v>
      </c>
      <c r="H24" s="268">
        <v>-38</v>
      </c>
      <c r="I24" s="268">
        <v>-35.049999999999997</v>
      </c>
      <c r="J24" s="268">
        <v>-29.23</v>
      </c>
      <c r="K24" s="268">
        <v>-46.49</v>
      </c>
      <c r="L24" s="268">
        <v>-47.99</v>
      </c>
      <c r="M24" s="268">
        <v>-37.11</v>
      </c>
      <c r="N24" s="268">
        <v>-48.09</v>
      </c>
      <c r="O24" s="268">
        <v>-45.85</v>
      </c>
      <c r="P24" s="268">
        <v>-43.33</v>
      </c>
      <c r="Q24" s="268">
        <v>-54.51</v>
      </c>
      <c r="R24" s="268">
        <v>-32.42</v>
      </c>
      <c r="S24" s="268">
        <v>-58.45</v>
      </c>
      <c r="T24" s="268">
        <v>-52.57</v>
      </c>
      <c r="U24" s="268">
        <v>-51.93</v>
      </c>
      <c r="V24" s="268">
        <v>-46.22</v>
      </c>
      <c r="W24" s="268">
        <v>-66.03</v>
      </c>
      <c r="X24" s="268">
        <v>-50.46</v>
      </c>
      <c r="Y24" s="268">
        <v>-58.57</v>
      </c>
      <c r="Z24" s="268">
        <v>-43.62</v>
      </c>
      <c r="AA24" s="268">
        <v>-51.2</v>
      </c>
      <c r="AB24" s="268">
        <v>-47.94</v>
      </c>
      <c r="AC24" s="268">
        <v>-53.22</v>
      </c>
      <c r="AD24" s="268">
        <v>-43.64</v>
      </c>
      <c r="AE24" s="268">
        <v>-50.68</v>
      </c>
      <c r="AF24" s="268">
        <v>-60.71</v>
      </c>
      <c r="AG24" s="268">
        <v>-32.229999999999997</v>
      </c>
      <c r="AH24" s="268">
        <v>-54.27</v>
      </c>
      <c r="AI24" s="268">
        <v>-55.68</v>
      </c>
      <c r="AJ24" s="268">
        <v>-51.94</v>
      </c>
      <c r="AK24" s="268">
        <v>-49.83</v>
      </c>
      <c r="AL24" s="268">
        <v>-51.68</v>
      </c>
      <c r="AM24" s="268">
        <v>-51.51</v>
      </c>
      <c r="AN24" s="268">
        <v>-45.34</v>
      </c>
      <c r="AO24" s="268">
        <v>-50.29</v>
      </c>
      <c r="AP24" s="268">
        <v>-53.65</v>
      </c>
      <c r="AQ24" s="268">
        <v>-52.57</v>
      </c>
      <c r="AR24" s="268">
        <v>-65.569999999999993</v>
      </c>
      <c r="AS24" s="268">
        <v>-58.5</v>
      </c>
      <c r="AT24" s="268">
        <v>-61.17</v>
      </c>
      <c r="AU24" s="268">
        <v>-70.13</v>
      </c>
      <c r="AV24" s="268">
        <v>-79.3</v>
      </c>
      <c r="AW24" s="268">
        <v>-59.18</v>
      </c>
      <c r="AX24" s="268">
        <v>-58.09</v>
      </c>
      <c r="AY24" s="268">
        <v>-52.04</v>
      </c>
      <c r="AZ24" s="268">
        <v>-68.81</v>
      </c>
      <c r="BA24" s="268">
        <v>-60.89</v>
      </c>
      <c r="BB24" s="268">
        <v>-57.66</v>
      </c>
      <c r="BC24" s="268">
        <v>-63.9</v>
      </c>
      <c r="BD24" s="268">
        <v>-48.42</v>
      </c>
      <c r="BE24" s="268">
        <v>-63.61</v>
      </c>
      <c r="BF24" s="268">
        <v>-64.55</v>
      </c>
      <c r="BG24" s="268">
        <v>-59.14</v>
      </c>
      <c r="BH24" s="268">
        <v>-55.62</v>
      </c>
      <c r="BI24" s="268">
        <v>-67.39</v>
      </c>
      <c r="BJ24" s="268">
        <v>-59.92</v>
      </c>
      <c r="BK24" s="268">
        <v>-53.7</v>
      </c>
      <c r="BL24" s="268">
        <v>-59.46</v>
      </c>
      <c r="BM24" s="268">
        <v>-54.39</v>
      </c>
      <c r="BN24" s="268">
        <v>-37.81</v>
      </c>
      <c r="BO24" s="268">
        <v>-68.989999999999995</v>
      </c>
      <c r="BP24" s="268">
        <v>-70.849999999999994</v>
      </c>
      <c r="BQ24" s="268">
        <v>-56.06</v>
      </c>
      <c r="BR24" s="268">
        <v>-61.76</v>
      </c>
      <c r="BS24" s="268">
        <v>-55.72</v>
      </c>
      <c r="BT24" s="268">
        <v>-51.02</v>
      </c>
      <c r="BU24" s="268">
        <v>-41.1</v>
      </c>
      <c r="BV24" s="268">
        <v>-43.06</v>
      </c>
      <c r="BW24" s="268">
        <v>-39.369999999999997</v>
      </c>
      <c r="BX24" s="268">
        <v>-60.65</v>
      </c>
    </row>
    <row r="25" spans="1:76" s="269" customFormat="1">
      <c r="A25" s="246">
        <v>44561</v>
      </c>
      <c r="B25" s="272" t="s">
        <v>120</v>
      </c>
      <c r="C25" s="267" t="s">
        <v>121</v>
      </c>
      <c r="D25" s="268">
        <v>5.36</v>
      </c>
      <c r="E25" s="268">
        <v>10.48</v>
      </c>
      <c r="F25" s="268">
        <v>13.2</v>
      </c>
      <c r="G25" s="268">
        <v>9.76</v>
      </c>
      <c r="H25" s="268">
        <v>17.39</v>
      </c>
      <c r="I25" s="268">
        <v>4.08</v>
      </c>
      <c r="J25" s="268">
        <v>2.79</v>
      </c>
      <c r="K25" s="268">
        <v>17.39</v>
      </c>
      <c r="L25" s="268">
        <v>12.69</v>
      </c>
      <c r="M25" s="268">
        <v>6.87</v>
      </c>
      <c r="N25" s="268">
        <v>38.32</v>
      </c>
      <c r="O25" s="268">
        <v>21.42</v>
      </c>
      <c r="P25" s="268">
        <v>11.83</v>
      </c>
      <c r="Q25" s="268">
        <v>17.23</v>
      </c>
      <c r="R25" s="268">
        <v>11.2</v>
      </c>
      <c r="S25" s="268">
        <v>8.9499999999999993</v>
      </c>
      <c r="T25" s="268">
        <v>10.69</v>
      </c>
      <c r="U25" s="268">
        <v>7.68</v>
      </c>
      <c r="V25" s="268">
        <v>12.52</v>
      </c>
      <c r="W25" s="268">
        <v>9.99</v>
      </c>
      <c r="X25" s="268">
        <v>21.42</v>
      </c>
      <c r="Y25" s="268">
        <v>21.02</v>
      </c>
      <c r="Z25" s="268">
        <v>10.08</v>
      </c>
      <c r="AA25" s="268">
        <v>10.220000000000001</v>
      </c>
      <c r="AB25" s="268">
        <v>17.77</v>
      </c>
      <c r="AC25" s="268">
        <v>14.61</v>
      </c>
      <c r="AD25" s="268">
        <v>17.350000000000001</v>
      </c>
      <c r="AE25" s="268">
        <v>31.23</v>
      </c>
      <c r="AF25" s="268">
        <v>24.74</v>
      </c>
      <c r="AG25" s="268">
        <v>10.26</v>
      </c>
      <c r="AH25" s="268">
        <v>17.34</v>
      </c>
      <c r="AI25" s="268">
        <v>14.5</v>
      </c>
      <c r="AJ25" s="268">
        <v>7.45</v>
      </c>
      <c r="AK25" s="268">
        <v>34</v>
      </c>
      <c r="AL25" s="268">
        <v>10.07</v>
      </c>
      <c r="AM25" s="268">
        <v>7.37</v>
      </c>
      <c r="AN25" s="268">
        <v>12.02</v>
      </c>
      <c r="AO25" s="268">
        <v>12.61</v>
      </c>
      <c r="AP25" s="268">
        <v>15.39</v>
      </c>
      <c r="AQ25" s="268">
        <v>7.94</v>
      </c>
      <c r="AR25" s="268">
        <v>11.32</v>
      </c>
      <c r="AS25" s="268">
        <v>24.46</v>
      </c>
      <c r="AT25" s="268">
        <v>23.62</v>
      </c>
      <c r="AU25" s="268">
        <v>20.22</v>
      </c>
      <c r="AV25" s="268">
        <v>21.06</v>
      </c>
      <c r="AW25" s="268">
        <v>16.53</v>
      </c>
      <c r="AX25" s="268">
        <v>3.56</v>
      </c>
      <c r="AY25" s="268">
        <v>3.84</v>
      </c>
      <c r="AZ25" s="268">
        <v>13.48</v>
      </c>
      <c r="BA25" s="268">
        <v>12.16</v>
      </c>
      <c r="BB25" s="268">
        <v>22.14</v>
      </c>
      <c r="BC25" s="268">
        <v>25.12</v>
      </c>
      <c r="BD25" s="268">
        <v>31.78</v>
      </c>
      <c r="BE25" s="268">
        <v>16.579999999999998</v>
      </c>
      <c r="BF25" s="268">
        <v>23.25</v>
      </c>
      <c r="BG25" s="268">
        <v>15.49</v>
      </c>
      <c r="BH25" s="268">
        <v>20.05</v>
      </c>
      <c r="BI25" s="268">
        <v>28.18</v>
      </c>
      <c r="BJ25" s="268">
        <v>31.13</v>
      </c>
      <c r="BK25" s="268">
        <v>15.8</v>
      </c>
      <c r="BL25" s="268">
        <v>15.46</v>
      </c>
      <c r="BM25" s="268">
        <v>24.83</v>
      </c>
      <c r="BN25" s="268">
        <v>15.11</v>
      </c>
      <c r="BO25" s="268">
        <v>22.91</v>
      </c>
      <c r="BP25" s="268">
        <v>10.19</v>
      </c>
      <c r="BQ25" s="268">
        <v>20.67</v>
      </c>
      <c r="BR25" s="268">
        <v>21.11</v>
      </c>
      <c r="BS25" s="268">
        <v>20.68</v>
      </c>
      <c r="BT25" s="268">
        <v>12.6</v>
      </c>
      <c r="BU25" s="268">
        <v>6.75</v>
      </c>
      <c r="BV25" s="268">
        <v>20.21</v>
      </c>
      <c r="BW25" s="268">
        <v>16.32</v>
      </c>
      <c r="BX25" s="268">
        <v>10.98</v>
      </c>
    </row>
    <row r="26" spans="1:76" s="269" customFormat="1">
      <c r="A26" s="246">
        <v>44561</v>
      </c>
      <c r="B26" s="272" t="s">
        <v>122</v>
      </c>
      <c r="C26" s="267" t="s">
        <v>123</v>
      </c>
      <c r="D26" s="268">
        <v>4.07</v>
      </c>
      <c r="E26" s="268">
        <v>9.57</v>
      </c>
      <c r="F26" s="268">
        <v>11.15</v>
      </c>
      <c r="G26" s="268">
        <v>8.2200000000000006</v>
      </c>
      <c r="H26" s="268">
        <v>16.05</v>
      </c>
      <c r="I26" s="268">
        <v>2.25</v>
      </c>
      <c r="J26" s="268">
        <v>1.17</v>
      </c>
      <c r="K26" s="268">
        <v>16.12</v>
      </c>
      <c r="L26" s="268">
        <v>11.82</v>
      </c>
      <c r="M26" s="268">
        <v>5.98</v>
      </c>
      <c r="N26" s="268">
        <v>37.32</v>
      </c>
      <c r="O26" s="268">
        <v>19.91</v>
      </c>
      <c r="P26" s="268">
        <v>10.65</v>
      </c>
      <c r="Q26" s="268">
        <v>15.53</v>
      </c>
      <c r="R26" s="268">
        <v>9.8000000000000007</v>
      </c>
      <c r="S26" s="268">
        <v>7.9</v>
      </c>
      <c r="T26" s="268">
        <v>9.3000000000000007</v>
      </c>
      <c r="U26" s="268">
        <v>6.2</v>
      </c>
      <c r="V26" s="268">
        <v>11.14</v>
      </c>
      <c r="W26" s="268">
        <v>8.92</v>
      </c>
      <c r="X26" s="268">
        <v>20.83</v>
      </c>
      <c r="Y26" s="268">
        <v>19.809999999999999</v>
      </c>
      <c r="Z26" s="268">
        <v>8.16</v>
      </c>
      <c r="AA26" s="268">
        <v>8.09</v>
      </c>
      <c r="AB26" s="268">
        <v>15.89</v>
      </c>
      <c r="AC26" s="268">
        <v>12.96</v>
      </c>
      <c r="AD26" s="268">
        <v>16.79</v>
      </c>
      <c r="AE26" s="268">
        <v>30.76</v>
      </c>
      <c r="AF26" s="268">
        <v>22.53</v>
      </c>
      <c r="AG26" s="268">
        <v>8.7799999999999994</v>
      </c>
      <c r="AH26" s="268">
        <v>16.100000000000001</v>
      </c>
      <c r="AI26" s="268">
        <v>13.24</v>
      </c>
      <c r="AJ26" s="268">
        <v>5.93</v>
      </c>
      <c r="AK26" s="268">
        <v>33.04</v>
      </c>
      <c r="AL26" s="268">
        <v>7.69</v>
      </c>
      <c r="AM26" s="268">
        <v>5.39</v>
      </c>
      <c r="AN26" s="268">
        <v>10.119999999999999</v>
      </c>
      <c r="AO26" s="268">
        <v>11.01</v>
      </c>
      <c r="AP26" s="268">
        <v>13.45</v>
      </c>
      <c r="AQ26" s="268">
        <v>6.04</v>
      </c>
      <c r="AR26" s="268">
        <v>9.92</v>
      </c>
      <c r="AS26" s="268">
        <v>22.77</v>
      </c>
      <c r="AT26" s="268">
        <v>22.49</v>
      </c>
      <c r="AU26" s="268">
        <v>19.079999999999998</v>
      </c>
      <c r="AV26" s="268">
        <v>19.809999999999999</v>
      </c>
      <c r="AW26" s="268">
        <v>15.77</v>
      </c>
      <c r="AX26" s="268">
        <v>1.88</v>
      </c>
      <c r="AY26" s="268">
        <v>3.11</v>
      </c>
      <c r="AZ26" s="268">
        <v>13.37</v>
      </c>
      <c r="BA26" s="268">
        <v>11.23</v>
      </c>
      <c r="BB26" s="268">
        <v>20.58</v>
      </c>
      <c r="BC26" s="268">
        <v>24.45</v>
      </c>
      <c r="BD26" s="268">
        <v>30.15</v>
      </c>
      <c r="BE26" s="268">
        <v>15.42</v>
      </c>
      <c r="BF26" s="268">
        <v>21.9</v>
      </c>
      <c r="BG26" s="268">
        <v>14.48</v>
      </c>
      <c r="BH26" s="268">
        <v>18.82</v>
      </c>
      <c r="BI26" s="268">
        <v>26.64</v>
      </c>
      <c r="BJ26" s="268">
        <v>30.19</v>
      </c>
      <c r="BK26" s="268">
        <v>14.62</v>
      </c>
      <c r="BL26" s="268">
        <v>14.04</v>
      </c>
      <c r="BM26" s="268">
        <v>23.31</v>
      </c>
      <c r="BN26" s="268">
        <v>14.18</v>
      </c>
      <c r="BO26" s="268">
        <v>21.12</v>
      </c>
      <c r="BP26" s="268">
        <v>8.51</v>
      </c>
      <c r="BQ26" s="268">
        <v>18.09</v>
      </c>
      <c r="BR26" s="268">
        <v>20.78</v>
      </c>
      <c r="BS26" s="268">
        <v>20.51</v>
      </c>
      <c r="BT26" s="268">
        <v>11.39</v>
      </c>
      <c r="BU26" s="268">
        <v>5.95</v>
      </c>
      <c r="BV26" s="268">
        <v>17.25</v>
      </c>
      <c r="BW26" s="268">
        <v>14.93</v>
      </c>
      <c r="BX26" s="268">
        <v>9.94</v>
      </c>
    </row>
    <row r="27" spans="1:76" s="269" customFormat="1">
      <c r="A27" s="246">
        <v>44561</v>
      </c>
      <c r="B27" s="272" t="s">
        <v>124</v>
      </c>
      <c r="C27" s="267" t="s">
        <v>125</v>
      </c>
      <c r="D27" s="268">
        <v>1.1299999999999999</v>
      </c>
      <c r="E27" s="268">
        <v>1.55</v>
      </c>
      <c r="F27" s="268">
        <v>1.41</v>
      </c>
      <c r="G27" s="268">
        <v>1.25</v>
      </c>
      <c r="H27" s="268">
        <v>1.61</v>
      </c>
      <c r="I27" s="268">
        <v>1.08</v>
      </c>
      <c r="J27" s="268">
        <v>1.03</v>
      </c>
      <c r="K27" s="268">
        <v>1.99</v>
      </c>
      <c r="L27" s="268">
        <v>1.85</v>
      </c>
      <c r="M27" s="268">
        <v>1.37</v>
      </c>
      <c r="N27" s="268">
        <v>2.66</v>
      </c>
      <c r="O27" s="268">
        <v>1.66</v>
      </c>
      <c r="P27" s="268">
        <v>1.82</v>
      </c>
      <c r="Q27" s="268">
        <v>1.62</v>
      </c>
      <c r="R27" s="268">
        <v>1.52</v>
      </c>
      <c r="S27" s="268">
        <v>1.27</v>
      </c>
      <c r="T27" s="268">
        <v>1.48</v>
      </c>
      <c r="U27" s="268">
        <v>1.35</v>
      </c>
      <c r="V27" s="268">
        <v>1.68</v>
      </c>
      <c r="W27" s="268">
        <v>1.65</v>
      </c>
      <c r="X27" s="268">
        <v>2.5299999999999998</v>
      </c>
      <c r="Y27" s="268">
        <v>2.2999999999999998</v>
      </c>
      <c r="Z27" s="268">
        <v>1.44</v>
      </c>
      <c r="AA27" s="268">
        <v>1.65</v>
      </c>
      <c r="AB27" s="268">
        <v>1.79</v>
      </c>
      <c r="AC27" s="268">
        <v>1.48</v>
      </c>
      <c r="AD27" s="268">
        <v>1.85</v>
      </c>
      <c r="AE27" s="268">
        <v>4.25</v>
      </c>
      <c r="AF27" s="268">
        <v>1.68</v>
      </c>
      <c r="AG27" s="268">
        <v>1.24</v>
      </c>
      <c r="AH27" s="268">
        <v>1.6</v>
      </c>
      <c r="AI27" s="268">
        <v>1.49</v>
      </c>
      <c r="AJ27" s="268">
        <v>1.22</v>
      </c>
      <c r="AK27" s="268">
        <v>2.2000000000000002</v>
      </c>
      <c r="AL27" s="268">
        <v>1.24</v>
      </c>
      <c r="AM27" s="268">
        <v>1.19</v>
      </c>
      <c r="AN27" s="268">
        <v>1.36</v>
      </c>
      <c r="AO27" s="268">
        <v>1.43</v>
      </c>
      <c r="AP27" s="268">
        <v>1.33</v>
      </c>
      <c r="AQ27" s="268">
        <v>1.22</v>
      </c>
      <c r="AR27" s="268">
        <v>1.18</v>
      </c>
      <c r="AS27" s="268">
        <v>1.47</v>
      </c>
      <c r="AT27" s="268">
        <v>1.66</v>
      </c>
      <c r="AU27" s="268">
        <v>1.55</v>
      </c>
      <c r="AV27" s="268">
        <v>1.71</v>
      </c>
      <c r="AW27" s="268">
        <v>1.92</v>
      </c>
      <c r="AX27" s="268">
        <v>1.05</v>
      </c>
      <c r="AY27" s="268">
        <v>1.1100000000000001</v>
      </c>
      <c r="AZ27" s="268">
        <v>1.61</v>
      </c>
      <c r="BA27" s="268">
        <v>2.04</v>
      </c>
      <c r="BB27" s="268">
        <v>2.15</v>
      </c>
      <c r="BC27" s="268">
        <v>3.54</v>
      </c>
      <c r="BD27" s="268">
        <v>2.39</v>
      </c>
      <c r="BE27" s="268">
        <v>1.5</v>
      </c>
      <c r="BF27" s="268">
        <v>1.63</v>
      </c>
      <c r="BG27" s="268">
        <v>1.42</v>
      </c>
      <c r="BH27" s="268">
        <v>1.81</v>
      </c>
      <c r="BI27" s="268">
        <v>1.82</v>
      </c>
      <c r="BJ27" s="268">
        <v>2.2599999999999998</v>
      </c>
      <c r="BK27" s="268">
        <v>1.88</v>
      </c>
      <c r="BL27" s="268">
        <v>1.73</v>
      </c>
      <c r="BM27" s="268">
        <v>1.87</v>
      </c>
      <c r="BN27" s="268">
        <v>1.84</v>
      </c>
      <c r="BO27" s="268">
        <v>1.57</v>
      </c>
      <c r="BP27" s="268">
        <v>1.28</v>
      </c>
      <c r="BQ27" s="268">
        <v>1.68</v>
      </c>
      <c r="BR27" s="268">
        <v>2.42</v>
      </c>
      <c r="BS27" s="268">
        <v>3.51</v>
      </c>
      <c r="BT27" s="268">
        <v>1.86</v>
      </c>
      <c r="BU27" s="268">
        <v>1.47</v>
      </c>
      <c r="BV27" s="268">
        <v>2.14</v>
      </c>
      <c r="BW27" s="268">
        <v>1.9</v>
      </c>
      <c r="BX27" s="268">
        <v>1.65</v>
      </c>
    </row>
    <row r="28" spans="1:76" s="269" customFormat="1">
      <c r="A28" s="246">
        <v>44561</v>
      </c>
      <c r="B28" s="272" t="s">
        <v>126</v>
      </c>
      <c r="C28" s="267" t="s">
        <v>127</v>
      </c>
      <c r="D28" s="268">
        <v>20.420000000000002</v>
      </c>
      <c r="E28" s="268">
        <v>42.48</v>
      </c>
      <c r="F28" s="268">
        <v>39.68</v>
      </c>
      <c r="G28" s="268">
        <v>40.270000000000003</v>
      </c>
      <c r="H28" s="268">
        <v>44.84</v>
      </c>
      <c r="I28" s="268">
        <v>18.489999999999998</v>
      </c>
      <c r="J28" s="268">
        <v>12.9</v>
      </c>
      <c r="K28" s="268">
        <v>51.97</v>
      </c>
      <c r="L28" s="268">
        <v>56.9</v>
      </c>
      <c r="M28" s="268">
        <v>33.94</v>
      </c>
      <c r="N28" s="268">
        <v>71.3</v>
      </c>
      <c r="O28" s="268">
        <v>48.44</v>
      </c>
      <c r="P28" s="268">
        <v>58.55</v>
      </c>
      <c r="Q28" s="268">
        <v>50.33</v>
      </c>
      <c r="R28" s="268">
        <v>36.32</v>
      </c>
      <c r="S28" s="268">
        <v>27.57</v>
      </c>
      <c r="T28" s="268">
        <v>41.67</v>
      </c>
      <c r="U28" s="268">
        <v>35.78</v>
      </c>
      <c r="V28" s="268">
        <v>51.67</v>
      </c>
      <c r="W28" s="268">
        <v>45.3</v>
      </c>
      <c r="X28" s="268">
        <v>66.77</v>
      </c>
      <c r="Y28" s="268">
        <v>63.34</v>
      </c>
      <c r="Z28" s="268">
        <v>36.729999999999997</v>
      </c>
      <c r="AA28" s="268">
        <v>52.63</v>
      </c>
      <c r="AB28" s="268">
        <v>49.22</v>
      </c>
      <c r="AC28" s="268">
        <v>36.340000000000003</v>
      </c>
      <c r="AD28" s="268">
        <v>47.9</v>
      </c>
      <c r="AE28" s="268">
        <v>82.04</v>
      </c>
      <c r="AF28" s="268">
        <v>47.45</v>
      </c>
      <c r="AG28" s="268">
        <v>24.66</v>
      </c>
      <c r="AH28" s="268">
        <v>44.21</v>
      </c>
      <c r="AI28" s="268">
        <v>38.08</v>
      </c>
      <c r="AJ28" s="268">
        <v>24.02</v>
      </c>
      <c r="AK28" s="268">
        <v>57.73</v>
      </c>
      <c r="AL28" s="268">
        <v>30.33</v>
      </c>
      <c r="AM28" s="268">
        <v>22.6</v>
      </c>
      <c r="AN28" s="268">
        <v>33.840000000000003</v>
      </c>
      <c r="AO28" s="268">
        <v>37.71</v>
      </c>
      <c r="AP28" s="268">
        <v>33.49</v>
      </c>
      <c r="AQ28" s="268">
        <v>24.61</v>
      </c>
      <c r="AR28" s="268">
        <v>21.1</v>
      </c>
      <c r="AS28" s="268">
        <v>36.64</v>
      </c>
      <c r="AT28" s="268">
        <v>44.05</v>
      </c>
      <c r="AU28" s="268">
        <v>40.5</v>
      </c>
      <c r="AV28" s="268">
        <v>50.56</v>
      </c>
      <c r="AW28" s="268">
        <v>58.4</v>
      </c>
      <c r="AX28" s="268">
        <v>10.86</v>
      </c>
      <c r="AY28" s="268">
        <v>13.54</v>
      </c>
      <c r="AZ28" s="268">
        <v>47.74</v>
      </c>
      <c r="BA28" s="268">
        <v>58.96</v>
      </c>
      <c r="BB28" s="268">
        <v>59.86</v>
      </c>
      <c r="BC28" s="268">
        <v>76.099999999999994</v>
      </c>
      <c r="BD28" s="268">
        <v>73.56</v>
      </c>
      <c r="BE28" s="268">
        <v>41.49</v>
      </c>
      <c r="BF28" s="268">
        <v>43.55</v>
      </c>
      <c r="BG28" s="268">
        <v>34.01</v>
      </c>
      <c r="BH28" s="268">
        <v>50.9</v>
      </c>
      <c r="BI28" s="268">
        <v>50.13</v>
      </c>
      <c r="BJ28" s="268">
        <v>61.97</v>
      </c>
      <c r="BK28" s="268">
        <v>55.99</v>
      </c>
      <c r="BL28" s="268">
        <v>48.56</v>
      </c>
      <c r="BM28" s="268">
        <v>51.5</v>
      </c>
      <c r="BN28" s="268">
        <v>54.82</v>
      </c>
      <c r="BO28" s="268">
        <v>50.28</v>
      </c>
      <c r="BP28" s="268">
        <v>28.41</v>
      </c>
      <c r="BQ28" s="268">
        <v>49.17</v>
      </c>
      <c r="BR28" s="268">
        <v>60.27</v>
      </c>
      <c r="BS28" s="268">
        <v>85.58</v>
      </c>
      <c r="BT28" s="268">
        <v>56.29</v>
      </c>
      <c r="BU28" s="268">
        <v>43.55</v>
      </c>
      <c r="BV28" s="268">
        <v>67.19</v>
      </c>
      <c r="BW28" s="268">
        <v>61.44</v>
      </c>
      <c r="BX28" s="268">
        <v>47.73</v>
      </c>
    </row>
    <row r="29" spans="1:76" s="269" customFormat="1">
      <c r="A29" s="246">
        <v>44561</v>
      </c>
      <c r="B29" s="272" t="s">
        <v>128</v>
      </c>
      <c r="C29" s="267" t="s">
        <v>129</v>
      </c>
      <c r="D29" s="268">
        <v>3.76</v>
      </c>
      <c r="E29" s="268">
        <v>9.57</v>
      </c>
      <c r="F29" s="268">
        <v>11.15</v>
      </c>
      <c r="G29" s="268">
        <v>8.2200000000000006</v>
      </c>
      <c r="H29" s="268">
        <v>13.33</v>
      </c>
      <c r="I29" s="268">
        <v>2.25</v>
      </c>
      <c r="J29" s="268">
        <v>1.17</v>
      </c>
      <c r="K29" s="268">
        <v>16.12</v>
      </c>
      <c r="L29" s="268">
        <v>11.82</v>
      </c>
      <c r="M29" s="268">
        <v>5.97</v>
      </c>
      <c r="N29" s="268">
        <v>42.07</v>
      </c>
      <c r="O29" s="268">
        <v>19.91</v>
      </c>
      <c r="P29" s="268">
        <v>10.65</v>
      </c>
      <c r="Q29" s="268">
        <v>15.53</v>
      </c>
      <c r="R29" s="268">
        <v>9.8000000000000007</v>
      </c>
      <c r="S29" s="268">
        <v>7.9</v>
      </c>
      <c r="T29" s="268">
        <v>10.050000000000001</v>
      </c>
      <c r="U29" s="268">
        <v>6.19</v>
      </c>
      <c r="V29" s="268">
        <v>11.14</v>
      </c>
      <c r="W29" s="268">
        <v>8.92</v>
      </c>
      <c r="X29" s="268">
        <v>20.83</v>
      </c>
      <c r="Y29" s="268">
        <v>19.809999999999999</v>
      </c>
      <c r="Z29" s="268">
        <v>8.15</v>
      </c>
      <c r="AA29" s="268">
        <v>9.16</v>
      </c>
      <c r="AB29" s="268">
        <v>15.88</v>
      </c>
      <c r="AC29" s="268">
        <v>12.94</v>
      </c>
      <c r="AD29" s="268">
        <v>16.73</v>
      </c>
      <c r="AE29" s="268">
        <v>30.76</v>
      </c>
      <c r="AF29" s="268">
        <v>21.82</v>
      </c>
      <c r="AG29" s="268">
        <v>8.7799999999999994</v>
      </c>
      <c r="AH29" s="268">
        <v>16.05</v>
      </c>
      <c r="AI29" s="268">
        <v>12.36</v>
      </c>
      <c r="AJ29" s="268">
        <v>5.93</v>
      </c>
      <c r="AK29" s="268">
        <v>32.909999999999997</v>
      </c>
      <c r="AL29" s="268">
        <v>7.69</v>
      </c>
      <c r="AM29" s="268">
        <v>6.17</v>
      </c>
      <c r="AN29" s="268">
        <v>10.08</v>
      </c>
      <c r="AO29" s="268">
        <v>11.59</v>
      </c>
      <c r="AP29" s="268">
        <v>13.45</v>
      </c>
      <c r="AQ29" s="268">
        <v>6.04</v>
      </c>
      <c r="AR29" s="268">
        <v>9.3000000000000007</v>
      </c>
      <c r="AS29" s="268">
        <v>21.95</v>
      </c>
      <c r="AT29" s="268">
        <v>21.95</v>
      </c>
      <c r="AU29" s="268">
        <v>19.079999999999998</v>
      </c>
      <c r="AV29" s="268">
        <v>19.809999999999999</v>
      </c>
      <c r="AW29" s="268">
        <v>15.77</v>
      </c>
      <c r="AX29" s="268">
        <v>1.58</v>
      </c>
      <c r="AY29" s="268">
        <v>2.8</v>
      </c>
      <c r="AZ29" s="268">
        <v>13.3</v>
      </c>
      <c r="BA29" s="268">
        <v>11.23</v>
      </c>
      <c r="BB29" s="268">
        <v>20.58</v>
      </c>
      <c r="BC29" s="268">
        <v>24.45</v>
      </c>
      <c r="BD29" s="268">
        <v>30.15</v>
      </c>
      <c r="BE29" s="268">
        <v>15.14</v>
      </c>
      <c r="BF29" s="268">
        <v>21.41</v>
      </c>
      <c r="BG29" s="268">
        <v>14.01</v>
      </c>
      <c r="BH29" s="268">
        <v>18.82</v>
      </c>
      <c r="BI29" s="268">
        <v>26.64</v>
      </c>
      <c r="BJ29" s="268">
        <v>30.19</v>
      </c>
      <c r="BK29" s="268">
        <v>14.62</v>
      </c>
      <c r="BL29" s="268">
        <v>14.19</v>
      </c>
      <c r="BM29" s="268">
        <v>23.1</v>
      </c>
      <c r="BN29" s="268">
        <v>14.17</v>
      </c>
      <c r="BO29" s="268">
        <v>21.12</v>
      </c>
      <c r="BP29" s="268">
        <v>8.51</v>
      </c>
      <c r="BQ29" s="268">
        <v>17.87</v>
      </c>
      <c r="BR29" s="268">
        <v>20.71</v>
      </c>
      <c r="BS29" s="268">
        <v>20.309999999999999</v>
      </c>
      <c r="BT29" s="268">
        <v>11.39</v>
      </c>
      <c r="BU29" s="268">
        <v>5.95</v>
      </c>
      <c r="BV29" s="268">
        <v>17.13</v>
      </c>
      <c r="BW29" s="268">
        <v>14.88</v>
      </c>
      <c r="BX29" s="268">
        <v>9.92</v>
      </c>
    </row>
    <row r="30" spans="1:76" s="269" customFormat="1">
      <c r="A30" s="246">
        <v>44561</v>
      </c>
      <c r="B30" s="272" t="s">
        <v>130</v>
      </c>
      <c r="C30" s="267" t="s">
        <v>131</v>
      </c>
      <c r="D30" s="268">
        <v>211571037.90000001</v>
      </c>
      <c r="E30" s="268">
        <v>325559831.24000001</v>
      </c>
      <c r="F30" s="268">
        <v>369325003.79000002</v>
      </c>
      <c r="G30" s="268">
        <v>244764619.84</v>
      </c>
      <c r="H30" s="268">
        <v>371026365.05000001</v>
      </c>
      <c r="I30" s="268">
        <v>44221413.640000001</v>
      </c>
      <c r="J30" s="268">
        <v>57199059.18</v>
      </c>
      <c r="K30" s="268">
        <v>245831525.65000001</v>
      </c>
      <c r="L30" s="268">
        <v>70518634.819999993</v>
      </c>
      <c r="M30" s="268">
        <v>89049147.340000004</v>
      </c>
      <c r="N30" s="268">
        <v>125142004.52</v>
      </c>
      <c r="O30" s="268">
        <v>39862887.109999999</v>
      </c>
      <c r="P30" s="268">
        <v>104989083.2</v>
      </c>
      <c r="Q30" s="268">
        <v>18942248.370000001</v>
      </c>
      <c r="R30" s="268">
        <v>156307252.86000001</v>
      </c>
      <c r="S30" s="268">
        <v>7700323.4299999997</v>
      </c>
      <c r="T30" s="268">
        <v>38181966.18</v>
      </c>
      <c r="U30" s="268">
        <v>69206601.430000007</v>
      </c>
      <c r="V30" s="268">
        <v>102625590.37</v>
      </c>
      <c r="W30" s="268">
        <v>7706119.6600000001</v>
      </c>
      <c r="X30" s="268">
        <v>104907537.98999999</v>
      </c>
      <c r="Y30" s="268">
        <v>50377851.579999998</v>
      </c>
      <c r="Z30" s="268">
        <v>60238085.850000001</v>
      </c>
      <c r="AA30" s="268">
        <v>36407109.289999999</v>
      </c>
      <c r="AB30" s="268">
        <v>90152694.340000004</v>
      </c>
      <c r="AC30" s="268">
        <v>18190999.91</v>
      </c>
      <c r="AD30" s="268">
        <v>51922508.619999997</v>
      </c>
      <c r="AE30" s="268">
        <v>142353689.16999999</v>
      </c>
      <c r="AF30" s="268">
        <v>23104753.149999999</v>
      </c>
      <c r="AG30" s="268">
        <v>15045445.380000001</v>
      </c>
      <c r="AH30" s="268">
        <v>15316209.210000001</v>
      </c>
      <c r="AI30" s="268">
        <v>11254424.300000001</v>
      </c>
      <c r="AJ30" s="268">
        <v>6525383.9299999997</v>
      </c>
      <c r="AK30" s="268">
        <v>51469581.869999997</v>
      </c>
      <c r="AL30" s="268">
        <v>8783779.9000000004</v>
      </c>
      <c r="AM30" s="268">
        <v>6775170.1900000004</v>
      </c>
      <c r="AN30" s="268">
        <v>24273460.359999999</v>
      </c>
      <c r="AO30" s="268">
        <v>13464727.119999999</v>
      </c>
      <c r="AP30" s="268">
        <v>11669353.369999999</v>
      </c>
      <c r="AQ30" s="268">
        <v>7126258.8499999996</v>
      </c>
      <c r="AR30" s="268">
        <v>7469005.8600000003</v>
      </c>
      <c r="AS30" s="268">
        <v>14538354.09</v>
      </c>
      <c r="AT30" s="268">
        <v>19007514.010000002</v>
      </c>
      <c r="AU30" s="268">
        <v>12420188.48</v>
      </c>
      <c r="AV30" s="268">
        <v>6250351.1200000001</v>
      </c>
      <c r="AW30" s="268">
        <v>49041210.340000004</v>
      </c>
      <c r="AX30" s="268">
        <v>6413497.2199999997</v>
      </c>
      <c r="AY30" s="268">
        <v>7862405.3099999996</v>
      </c>
      <c r="AZ30" s="268">
        <v>25848060.809999999</v>
      </c>
      <c r="BA30" s="268">
        <v>93214577.670000002</v>
      </c>
      <c r="BB30" s="268">
        <v>85157346.980000004</v>
      </c>
      <c r="BC30" s="268">
        <v>49525607.840000004</v>
      </c>
      <c r="BD30" s="268">
        <v>251948135.88</v>
      </c>
      <c r="BE30" s="268">
        <v>17760936.120000001</v>
      </c>
      <c r="BF30" s="268">
        <v>14611060.25</v>
      </c>
      <c r="BG30" s="268">
        <v>13880429.710000001</v>
      </c>
      <c r="BH30" s="268">
        <v>42603373.18</v>
      </c>
      <c r="BI30" s="268">
        <v>16774542.449999999</v>
      </c>
      <c r="BJ30" s="268">
        <v>33264332.559999999</v>
      </c>
      <c r="BK30" s="268">
        <v>28974049.75</v>
      </c>
      <c r="BL30" s="268">
        <v>34303457.640000001</v>
      </c>
      <c r="BM30" s="268">
        <v>38186683.689999998</v>
      </c>
      <c r="BN30" s="268">
        <v>135043857.88999999</v>
      </c>
      <c r="BO30" s="268">
        <v>10226995.029999999</v>
      </c>
      <c r="BP30" s="268">
        <v>5010276.75</v>
      </c>
      <c r="BQ30" s="268">
        <v>24304563.629999999</v>
      </c>
      <c r="BR30" s="268">
        <v>27913095.449999999</v>
      </c>
      <c r="BS30" s="268">
        <v>61230178.420000002</v>
      </c>
      <c r="BT30" s="268">
        <v>23671278.449999999</v>
      </c>
      <c r="BU30" s="268">
        <v>16321286.880000001</v>
      </c>
      <c r="BV30" s="268">
        <v>27502509.600000001</v>
      </c>
      <c r="BW30" s="268">
        <v>22605406.510000002</v>
      </c>
      <c r="BX30" s="268">
        <v>8672686.0600000005</v>
      </c>
    </row>
    <row r="31" spans="1:76" s="269" customFormat="1">
      <c r="A31" s="246">
        <v>44561</v>
      </c>
      <c r="B31" s="272" t="s">
        <v>132</v>
      </c>
      <c r="C31" s="267" t="s">
        <v>133</v>
      </c>
      <c r="D31" s="268">
        <v>163072991.38999999</v>
      </c>
      <c r="E31" s="268">
        <v>297502341.27999997</v>
      </c>
      <c r="F31" s="268">
        <v>311402034.72000003</v>
      </c>
      <c r="G31" s="268">
        <v>207263380.84999999</v>
      </c>
      <c r="H31" s="268">
        <v>339813524.70999998</v>
      </c>
      <c r="I31" s="268">
        <v>25065664.280000001</v>
      </c>
      <c r="J31" s="268">
        <v>23898210.789999999</v>
      </c>
      <c r="K31" s="268">
        <v>256785585.86000001</v>
      </c>
      <c r="L31" s="268">
        <v>65670871.210000001</v>
      </c>
      <c r="M31" s="268">
        <v>79012319.170000002</v>
      </c>
      <c r="N31" s="268">
        <v>122216474.52</v>
      </c>
      <c r="O31" s="268">
        <v>37046479.609999999</v>
      </c>
      <c r="P31" s="268">
        <v>94625883.549999997</v>
      </c>
      <c r="Q31" s="268">
        <v>17526253.73</v>
      </c>
      <c r="R31" s="268">
        <v>181717643.86000001</v>
      </c>
      <c r="S31" s="268">
        <v>6794179.7699999996</v>
      </c>
      <c r="T31" s="268">
        <v>33535570.100000001</v>
      </c>
      <c r="U31" s="268">
        <v>55854487.329999998</v>
      </c>
      <c r="V31" s="268">
        <v>91322464.480000004</v>
      </c>
      <c r="W31" s="268">
        <v>6885934.0199999996</v>
      </c>
      <c r="X31" s="268">
        <v>102031584.70999999</v>
      </c>
      <c r="Y31" s="268">
        <v>48422574.439999998</v>
      </c>
      <c r="Z31" s="268">
        <v>63990043.990000002</v>
      </c>
      <c r="AA31" s="268">
        <v>29546035.780000001</v>
      </c>
      <c r="AB31" s="268">
        <v>97872675.840000004</v>
      </c>
      <c r="AC31" s="268">
        <v>16705328.359999999</v>
      </c>
      <c r="AD31" s="268">
        <v>50235140.590000004</v>
      </c>
      <c r="AE31" s="268">
        <v>140170464.81999999</v>
      </c>
      <c r="AF31" s="268">
        <v>20983407.23</v>
      </c>
      <c r="AG31" s="268">
        <v>12876673.9</v>
      </c>
      <c r="AH31" s="268">
        <v>14213104.07</v>
      </c>
      <c r="AI31" s="268">
        <v>10212340.08</v>
      </c>
      <c r="AJ31" s="268">
        <v>5194305.84</v>
      </c>
      <c r="AK31" s="268">
        <v>50012979.359999999</v>
      </c>
      <c r="AL31" s="268">
        <v>6705572.7800000003</v>
      </c>
      <c r="AM31" s="268">
        <v>5125479.83</v>
      </c>
      <c r="AN31" s="268">
        <v>20424273.829999998</v>
      </c>
      <c r="AO31" s="268">
        <v>11830623.310000001</v>
      </c>
      <c r="AP31" s="268">
        <v>10820453.27</v>
      </c>
      <c r="AQ31" s="268">
        <v>5419188.96</v>
      </c>
      <c r="AR31" s="268">
        <v>6486489.4500000002</v>
      </c>
      <c r="AS31" s="268">
        <v>13496977.6</v>
      </c>
      <c r="AT31" s="268">
        <v>18073840.449999999</v>
      </c>
      <c r="AU31" s="268">
        <v>11720669</v>
      </c>
      <c r="AV31" s="268">
        <v>5891616.7300000004</v>
      </c>
      <c r="AW31" s="268">
        <v>46779756.960000001</v>
      </c>
      <c r="AX31" s="268">
        <v>3103292.24</v>
      </c>
      <c r="AY31" s="268">
        <v>6240145.6399999997</v>
      </c>
      <c r="AZ31" s="268">
        <v>25625441.609999999</v>
      </c>
      <c r="BA31" s="268">
        <v>86076160.230000004</v>
      </c>
      <c r="BB31" s="268">
        <v>79139612.219999999</v>
      </c>
      <c r="BC31" s="268">
        <v>48188462.780000001</v>
      </c>
      <c r="BD31" s="268">
        <v>241962254.75</v>
      </c>
      <c r="BE31" s="268">
        <v>16496516.25</v>
      </c>
      <c r="BF31" s="268">
        <v>13742636.75</v>
      </c>
      <c r="BG31" s="268">
        <v>12729111.689999999</v>
      </c>
      <c r="BH31" s="268">
        <v>38508179.630000003</v>
      </c>
      <c r="BI31" s="268">
        <v>15857650.07</v>
      </c>
      <c r="BJ31" s="268">
        <v>32264569.760000002</v>
      </c>
      <c r="BK31" s="268">
        <v>26092209.84</v>
      </c>
      <c r="BL31" s="268">
        <v>31502621.09</v>
      </c>
      <c r="BM31" s="268">
        <v>35826407.149999999</v>
      </c>
      <c r="BN31" s="268">
        <v>126738733.03</v>
      </c>
      <c r="BO31" s="268">
        <v>9432986.9600000009</v>
      </c>
      <c r="BP31" s="268">
        <v>4184146.28</v>
      </c>
      <c r="BQ31" s="268">
        <v>21054072.25</v>
      </c>
      <c r="BR31" s="268">
        <v>27473026.77</v>
      </c>
      <c r="BS31" s="268">
        <v>60741630.850000001</v>
      </c>
      <c r="BT31" s="268">
        <v>22469523.809999999</v>
      </c>
      <c r="BU31" s="268">
        <v>14388660.779999999</v>
      </c>
      <c r="BV31" s="268">
        <v>23323145.129999999</v>
      </c>
      <c r="BW31" s="268">
        <v>20672655</v>
      </c>
      <c r="BX31" s="268">
        <v>7854395.3700000001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66"/>
  <sheetViews>
    <sheetView zoomScale="80" zoomScaleNormal="80" workbookViewId="0">
      <pane xSplit="3" ySplit="4" topLeftCell="BK34" activePane="bottomRight" state="frozen"/>
      <selection pane="topRight" activeCell="D1" sqref="D1"/>
      <selection pane="bottomLeft" activeCell="A5" sqref="A5"/>
      <selection pane="bottomRight" activeCell="BW47" sqref="BW47:BW48"/>
    </sheetView>
  </sheetViews>
  <sheetFormatPr defaultColWidth="9" defaultRowHeight="21"/>
  <cols>
    <col min="1" max="1" width="11.75" style="218" customWidth="1"/>
    <col min="2" max="2" width="9" style="217" customWidth="1"/>
    <col min="3" max="3" width="42" style="218" customWidth="1"/>
    <col min="4" max="4" width="15.75" style="218" bestFit="1" customWidth="1"/>
    <col min="5" max="5" width="14.625" style="218" customWidth="1"/>
    <col min="6" max="7" width="14" style="218" bestFit="1" customWidth="1"/>
    <col min="8" max="8" width="14" style="218" customWidth="1"/>
    <col min="9" max="9" width="13.875" style="218" bestFit="1" customWidth="1"/>
    <col min="10" max="10" width="15.25" style="218" bestFit="1" customWidth="1"/>
    <col min="11" max="12" width="14" style="218" bestFit="1" customWidth="1"/>
    <col min="13" max="13" width="13.875" style="218" bestFit="1" customWidth="1"/>
    <col min="14" max="15" width="15.25" style="218" bestFit="1" customWidth="1"/>
    <col min="16" max="16" width="15" style="218" customWidth="1"/>
    <col min="17" max="17" width="14.125" style="218" customWidth="1"/>
    <col min="18" max="18" width="15.125" style="218" bestFit="1" customWidth="1"/>
    <col min="19" max="19" width="14.25" style="218" customWidth="1"/>
    <col min="20" max="20" width="15.25" style="218" bestFit="1" customWidth="1"/>
    <col min="21" max="21" width="16.875" style="218" customWidth="1"/>
    <col min="22" max="22" width="17.625" style="218" customWidth="1"/>
    <col min="23" max="23" width="16.625" style="218" customWidth="1"/>
    <col min="24" max="24" width="15.25" style="218" bestFit="1" customWidth="1"/>
    <col min="25" max="25" width="14" style="218" bestFit="1" customWidth="1"/>
    <col min="26" max="26" width="15.25" style="218" bestFit="1" customWidth="1"/>
    <col min="27" max="27" width="18.125" style="218" bestFit="1" customWidth="1"/>
    <col min="28" max="28" width="16.375" style="218" bestFit="1" customWidth="1"/>
    <col min="29" max="29" width="16.25" style="218" customWidth="1"/>
    <col min="30" max="30" width="16.375" style="218" bestFit="1" customWidth="1"/>
    <col min="31" max="31" width="18.25" style="218" customWidth="1"/>
    <col min="32" max="32" width="16" style="218" customWidth="1"/>
    <col min="33" max="34" width="16.375" style="218" bestFit="1" customWidth="1"/>
    <col min="35" max="38" width="15.25" style="218" bestFit="1" customWidth="1"/>
    <col min="39" max="39" width="16.375" style="218" bestFit="1" customWidth="1"/>
    <col min="40" max="40" width="13.875" style="218" customWidth="1"/>
    <col min="41" max="41" width="13.875" style="218" bestFit="1" customWidth="1"/>
    <col min="42" max="42" width="14.5" style="218" customWidth="1"/>
    <col min="43" max="45" width="14" style="218" bestFit="1" customWidth="1"/>
    <col min="46" max="46" width="20.125" style="218" bestFit="1" customWidth="1"/>
    <col min="47" max="47" width="16.375" style="218" bestFit="1" customWidth="1"/>
    <col min="48" max="51" width="15.25" style="218" bestFit="1" customWidth="1"/>
    <col min="52" max="52" width="14" style="218" bestFit="1" customWidth="1"/>
    <col min="53" max="53" width="16.375" style="218" bestFit="1" customWidth="1"/>
    <col min="54" max="54" width="16.875" style="218" customWidth="1"/>
    <col min="55" max="55" width="15" style="218" customWidth="1"/>
    <col min="56" max="56" width="16.25" style="218" customWidth="1"/>
    <col min="57" max="57" width="16" style="218" customWidth="1"/>
    <col min="58" max="59" width="15.25" style="218" bestFit="1" customWidth="1"/>
    <col min="60" max="60" width="17" style="218" customWidth="1"/>
    <col min="61" max="61" width="15.25" style="218" bestFit="1" customWidth="1"/>
    <col min="62" max="64" width="16.375" style="218" bestFit="1" customWidth="1"/>
    <col min="65" max="65" width="15.25" style="218" bestFit="1" customWidth="1"/>
    <col min="66" max="66" width="15.875" style="218" bestFit="1" customWidth="1"/>
    <col min="67" max="67" width="15.25" style="218" bestFit="1" customWidth="1"/>
    <col min="68" max="68" width="18.125" style="218" customWidth="1"/>
    <col min="69" max="75" width="15.25" style="218" bestFit="1" customWidth="1"/>
    <col min="76" max="76" width="14.625" style="218" bestFit="1" customWidth="1"/>
    <col min="77" max="16384" width="9" style="218"/>
  </cols>
  <sheetData>
    <row r="1" spans="1:76" s="7" customFormat="1">
      <c r="A1" s="270" t="str">
        <f>ข้อมูล!A1</f>
        <v>ประจำเดือน  ธันวาคม 2564  ใช้ข้อมูลจาก http://hfo65.cfo.in.th/  ณ วันที่  13 มกราคม 2565</v>
      </c>
      <c r="B1" s="271"/>
    </row>
    <row r="2" spans="1:76" s="219" customFormat="1">
      <c r="A2" s="317" t="s">
        <v>0</v>
      </c>
      <c r="B2" s="317" t="s">
        <v>1</v>
      </c>
      <c r="C2" s="317" t="s">
        <v>2</v>
      </c>
      <c r="D2" s="322" t="s">
        <v>161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4" t="s">
        <v>180</v>
      </c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0" t="s">
        <v>194</v>
      </c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3" t="s">
        <v>210</v>
      </c>
      <c r="AN2" s="323"/>
      <c r="AO2" s="323"/>
      <c r="AP2" s="323"/>
      <c r="AQ2" s="323"/>
      <c r="AR2" s="323"/>
      <c r="AS2" s="323"/>
      <c r="AT2" s="325" t="s">
        <v>218</v>
      </c>
      <c r="AU2" s="325"/>
      <c r="AV2" s="325"/>
      <c r="AW2" s="325"/>
      <c r="AX2" s="325"/>
      <c r="AY2" s="325"/>
      <c r="AZ2" s="325"/>
      <c r="BA2" s="321" t="s">
        <v>226</v>
      </c>
      <c r="BB2" s="321"/>
      <c r="BC2" s="321"/>
      <c r="BD2" s="321"/>
      <c r="BE2" s="321"/>
      <c r="BF2" s="321"/>
      <c r="BG2" s="321"/>
      <c r="BH2" s="321"/>
      <c r="BI2" s="321"/>
      <c r="BJ2" s="319" t="s">
        <v>236</v>
      </c>
      <c r="BK2" s="319"/>
      <c r="BL2" s="319"/>
      <c r="BM2" s="319"/>
      <c r="BN2" s="319"/>
      <c r="BO2" s="319"/>
      <c r="BP2" s="316" t="s">
        <v>244</v>
      </c>
      <c r="BQ2" s="316"/>
      <c r="BR2" s="316"/>
      <c r="BS2" s="316"/>
      <c r="BT2" s="316"/>
      <c r="BU2" s="316"/>
      <c r="BV2" s="316"/>
      <c r="BW2" s="316"/>
      <c r="BX2" s="316"/>
    </row>
    <row r="3" spans="1:76" s="219" customFormat="1" ht="26.25" customHeight="1">
      <c r="A3" s="318">
        <v>44469</v>
      </c>
      <c r="B3" s="317" t="s">
        <v>76</v>
      </c>
      <c r="C3" s="317" t="s">
        <v>77</v>
      </c>
      <c r="D3" s="220" t="s">
        <v>162</v>
      </c>
      <c r="E3" s="220" t="s">
        <v>165</v>
      </c>
      <c r="F3" s="220" t="s">
        <v>168</v>
      </c>
      <c r="G3" s="220" t="s">
        <v>170</v>
      </c>
      <c r="H3" s="220" t="s">
        <v>171</v>
      </c>
      <c r="I3" s="220" t="s">
        <v>172</v>
      </c>
      <c r="J3" s="220" t="s">
        <v>173</v>
      </c>
      <c r="K3" s="220" t="s">
        <v>174</v>
      </c>
      <c r="L3" s="220" t="s">
        <v>175</v>
      </c>
      <c r="M3" s="220" t="s">
        <v>177</v>
      </c>
      <c r="N3" s="220" t="s">
        <v>178</v>
      </c>
      <c r="O3" s="220" t="s">
        <v>179</v>
      </c>
      <c r="P3" s="221" t="s">
        <v>181</v>
      </c>
      <c r="Q3" s="221" t="s">
        <v>183</v>
      </c>
      <c r="R3" s="221" t="s">
        <v>184</v>
      </c>
      <c r="S3" s="221" t="s">
        <v>185</v>
      </c>
      <c r="T3" s="221" t="s">
        <v>186</v>
      </c>
      <c r="U3" s="221" t="s">
        <v>187</v>
      </c>
      <c r="V3" s="221" t="s">
        <v>188</v>
      </c>
      <c r="W3" s="221" t="s">
        <v>189</v>
      </c>
      <c r="X3" s="221" t="s">
        <v>190</v>
      </c>
      <c r="Y3" s="221" t="s">
        <v>191</v>
      </c>
      <c r="Z3" s="221" t="s">
        <v>192</v>
      </c>
      <c r="AA3" s="222" t="s">
        <v>195</v>
      </c>
      <c r="AB3" s="222" t="s">
        <v>196</v>
      </c>
      <c r="AC3" s="222" t="s">
        <v>197</v>
      </c>
      <c r="AD3" s="222" t="s">
        <v>198</v>
      </c>
      <c r="AE3" s="222" t="s">
        <v>201</v>
      </c>
      <c r="AF3" s="222" t="s">
        <v>202</v>
      </c>
      <c r="AG3" s="222" t="s">
        <v>203</v>
      </c>
      <c r="AH3" s="222" t="s">
        <v>204</v>
      </c>
      <c r="AI3" s="222" t="s">
        <v>205</v>
      </c>
      <c r="AJ3" s="222" t="s">
        <v>206</v>
      </c>
      <c r="AK3" s="222" t="s">
        <v>207</v>
      </c>
      <c r="AL3" s="222" t="s">
        <v>208</v>
      </c>
      <c r="AM3" s="223" t="s">
        <v>211</v>
      </c>
      <c r="AN3" s="223" t="s">
        <v>212</v>
      </c>
      <c r="AO3" s="223" t="s">
        <v>213</v>
      </c>
      <c r="AP3" s="223" t="s">
        <v>214</v>
      </c>
      <c r="AQ3" s="223" t="s">
        <v>215</v>
      </c>
      <c r="AR3" s="223" t="s">
        <v>216</v>
      </c>
      <c r="AS3" s="223" t="s">
        <v>217</v>
      </c>
      <c r="AT3" s="224" t="s">
        <v>219</v>
      </c>
      <c r="AU3" s="224" t="s">
        <v>220</v>
      </c>
      <c r="AV3" s="224" t="s">
        <v>221</v>
      </c>
      <c r="AW3" s="224" t="s">
        <v>222</v>
      </c>
      <c r="AX3" s="224" t="s">
        <v>223</v>
      </c>
      <c r="AY3" s="224" t="s">
        <v>224</v>
      </c>
      <c r="AZ3" s="224" t="s">
        <v>225</v>
      </c>
      <c r="BA3" s="225" t="s">
        <v>227</v>
      </c>
      <c r="BB3" s="225" t="s">
        <v>228</v>
      </c>
      <c r="BC3" s="225" t="s">
        <v>229</v>
      </c>
      <c r="BD3" s="225" t="s">
        <v>230</v>
      </c>
      <c r="BE3" s="225" t="s">
        <v>231</v>
      </c>
      <c r="BF3" s="225" t="s">
        <v>232</v>
      </c>
      <c r="BG3" s="225" t="s">
        <v>233</v>
      </c>
      <c r="BH3" s="225" t="s">
        <v>234</v>
      </c>
      <c r="BI3" s="225" t="s">
        <v>235</v>
      </c>
      <c r="BJ3" s="226" t="s">
        <v>237</v>
      </c>
      <c r="BK3" s="226" t="s">
        <v>238</v>
      </c>
      <c r="BL3" s="226" t="s">
        <v>239</v>
      </c>
      <c r="BM3" s="226" t="s">
        <v>240</v>
      </c>
      <c r="BN3" s="226" t="s">
        <v>241</v>
      </c>
      <c r="BO3" s="226" t="s">
        <v>243</v>
      </c>
      <c r="BP3" s="227" t="s">
        <v>245</v>
      </c>
      <c r="BQ3" s="227" t="s">
        <v>246</v>
      </c>
      <c r="BR3" s="227" t="s">
        <v>247</v>
      </c>
      <c r="BS3" s="227" t="s">
        <v>248</v>
      </c>
      <c r="BT3" s="227" t="s">
        <v>249</v>
      </c>
      <c r="BU3" s="227" t="s">
        <v>250</v>
      </c>
      <c r="BV3" s="227" t="s">
        <v>251</v>
      </c>
      <c r="BW3" s="227" t="s">
        <v>252</v>
      </c>
      <c r="BX3" s="227" t="s">
        <v>253</v>
      </c>
    </row>
    <row r="4" spans="1:76" s="219" customFormat="1">
      <c r="A4" s="318">
        <v>44469</v>
      </c>
      <c r="B4" s="317" t="s">
        <v>78</v>
      </c>
      <c r="C4" s="317" t="s">
        <v>79</v>
      </c>
      <c r="D4" s="114" t="s">
        <v>5</v>
      </c>
      <c r="E4" s="114" t="s">
        <v>32</v>
      </c>
      <c r="F4" s="114" t="s">
        <v>33</v>
      </c>
      <c r="G4" s="114" t="s">
        <v>34</v>
      </c>
      <c r="H4" s="114" t="s">
        <v>35</v>
      </c>
      <c r="I4" s="114" t="s">
        <v>36</v>
      </c>
      <c r="J4" s="114" t="s">
        <v>37</v>
      </c>
      <c r="K4" s="114" t="s">
        <v>38</v>
      </c>
      <c r="L4" s="114" t="s">
        <v>39</v>
      </c>
      <c r="M4" s="114" t="s">
        <v>40</v>
      </c>
      <c r="N4" s="114" t="s">
        <v>41</v>
      </c>
      <c r="O4" s="114" t="s">
        <v>42</v>
      </c>
      <c r="P4" s="127" t="s">
        <v>9</v>
      </c>
      <c r="Q4" s="127" t="s">
        <v>31</v>
      </c>
      <c r="R4" s="127" t="s">
        <v>48</v>
      </c>
      <c r="S4" s="127" t="s">
        <v>49</v>
      </c>
      <c r="T4" s="127" t="s">
        <v>50</v>
      </c>
      <c r="U4" s="127" t="s">
        <v>51</v>
      </c>
      <c r="V4" s="127" t="s">
        <v>52</v>
      </c>
      <c r="W4" s="127" t="s">
        <v>53</v>
      </c>
      <c r="X4" s="127" t="s">
        <v>54</v>
      </c>
      <c r="Y4" s="127" t="s">
        <v>66</v>
      </c>
      <c r="Z4" s="127" t="s">
        <v>75</v>
      </c>
      <c r="AA4" s="130" t="s">
        <v>3</v>
      </c>
      <c r="AB4" s="130" t="s">
        <v>15</v>
      </c>
      <c r="AC4" s="130" t="s">
        <v>16</v>
      </c>
      <c r="AD4" s="130" t="s">
        <v>17</v>
      </c>
      <c r="AE4" s="130" t="s">
        <v>18</v>
      </c>
      <c r="AF4" s="130" t="s">
        <v>19</v>
      </c>
      <c r="AG4" s="130" t="s">
        <v>20</v>
      </c>
      <c r="AH4" s="130" t="s">
        <v>21</v>
      </c>
      <c r="AI4" s="130" t="s">
        <v>22</v>
      </c>
      <c r="AJ4" s="130" t="s">
        <v>23</v>
      </c>
      <c r="AK4" s="130" t="s">
        <v>24</v>
      </c>
      <c r="AL4" s="130" t="s">
        <v>71</v>
      </c>
      <c r="AM4" s="134" t="s">
        <v>8</v>
      </c>
      <c r="AN4" s="134" t="s">
        <v>43</v>
      </c>
      <c r="AO4" s="134" t="s">
        <v>44</v>
      </c>
      <c r="AP4" s="134" t="s">
        <v>45</v>
      </c>
      <c r="AQ4" s="134" t="s">
        <v>46</v>
      </c>
      <c r="AR4" s="134" t="s">
        <v>47</v>
      </c>
      <c r="AS4" s="134" t="s">
        <v>67</v>
      </c>
      <c r="AT4" s="137" t="s">
        <v>6</v>
      </c>
      <c r="AU4" s="137" t="s">
        <v>55</v>
      </c>
      <c r="AV4" s="137" t="s">
        <v>56</v>
      </c>
      <c r="AW4" s="137" t="s">
        <v>57</v>
      </c>
      <c r="AX4" s="137" t="s">
        <v>58</v>
      </c>
      <c r="AY4" s="137" t="s">
        <v>59</v>
      </c>
      <c r="AZ4" s="137" t="s">
        <v>60</v>
      </c>
      <c r="BA4" s="151" t="s">
        <v>4</v>
      </c>
      <c r="BB4" s="151" t="s">
        <v>25</v>
      </c>
      <c r="BC4" s="151" t="s">
        <v>26</v>
      </c>
      <c r="BD4" s="151" t="s">
        <v>27</v>
      </c>
      <c r="BE4" s="151" t="s">
        <v>28</v>
      </c>
      <c r="BF4" s="151">
        <v>10831</v>
      </c>
      <c r="BG4" s="151" t="s">
        <v>30</v>
      </c>
      <c r="BH4" s="151" t="s">
        <v>69</v>
      </c>
      <c r="BI4" s="151" t="s">
        <v>70</v>
      </c>
      <c r="BJ4" s="155" t="s">
        <v>7</v>
      </c>
      <c r="BK4" s="155" t="s">
        <v>11</v>
      </c>
      <c r="BL4" s="155" t="s">
        <v>12</v>
      </c>
      <c r="BM4" s="155" t="s">
        <v>13</v>
      </c>
      <c r="BN4" s="155" t="s">
        <v>14</v>
      </c>
      <c r="BO4" s="155" t="s">
        <v>72</v>
      </c>
      <c r="BP4" s="158" t="s">
        <v>10</v>
      </c>
      <c r="BQ4" s="158" t="s">
        <v>61</v>
      </c>
      <c r="BR4" s="158" t="s">
        <v>62</v>
      </c>
      <c r="BS4" s="158" t="s">
        <v>63</v>
      </c>
      <c r="BT4" s="158" t="s">
        <v>64</v>
      </c>
      <c r="BU4" s="158" t="s">
        <v>65</v>
      </c>
      <c r="BV4" s="158" t="s">
        <v>68</v>
      </c>
      <c r="BW4" s="158" t="s">
        <v>73</v>
      </c>
      <c r="BX4" s="158" t="s">
        <v>74</v>
      </c>
    </row>
    <row r="5" spans="1:76" s="233" customFormat="1">
      <c r="A5" s="228">
        <f>ข้อมูล!A3</f>
        <v>44561</v>
      </c>
      <c r="B5" s="229" t="s">
        <v>76</v>
      </c>
      <c r="C5" s="230" t="s">
        <v>77</v>
      </c>
      <c r="D5" s="231">
        <f>ข้อมูล!F3</f>
        <v>2.4</v>
      </c>
      <c r="E5" s="231">
        <f>ข้อมูล!AG3</f>
        <v>3.42</v>
      </c>
      <c r="F5" s="231">
        <f>ข้อมูล!AH3</f>
        <v>7.65</v>
      </c>
      <c r="G5" s="231">
        <f>ข้อมูล!AI3</f>
        <v>6.39</v>
      </c>
      <c r="H5" s="231">
        <f>ข้อมูล!AJ3</f>
        <v>5.23</v>
      </c>
      <c r="I5" s="231">
        <f>ข้อมูล!AK3</f>
        <v>4.32</v>
      </c>
      <c r="J5" s="231">
        <f>ข้อมูล!AL3</f>
        <v>1.63</v>
      </c>
      <c r="K5" s="231">
        <f>ข้อมูล!AM3</f>
        <v>4.12</v>
      </c>
      <c r="L5" s="231">
        <f>ข้อมูล!AN3</f>
        <v>2.54</v>
      </c>
      <c r="M5" s="231">
        <f>ข้อมูล!AO3</f>
        <v>3.52</v>
      </c>
      <c r="N5" s="231">
        <f>ข้อมูล!AP3</f>
        <v>2.34</v>
      </c>
      <c r="O5" s="231">
        <f>ข้อมูล!AQ3</f>
        <v>4.66</v>
      </c>
      <c r="P5" s="231">
        <f>ข้อมูล!J3</f>
        <v>2.81</v>
      </c>
      <c r="Q5" s="231">
        <f>ข้อมูล!AF3</f>
        <v>2.59</v>
      </c>
      <c r="R5" s="231">
        <f>ข้อมูล!AW3</f>
        <v>9.5399999999999991</v>
      </c>
      <c r="S5" s="231">
        <f>ข้อมูล!AX3</f>
        <v>3.03</v>
      </c>
      <c r="T5" s="231">
        <f>ข้อมูล!AY3</f>
        <v>2.19</v>
      </c>
      <c r="U5" s="231">
        <f>ข้อมูล!AZ3</f>
        <v>6.3</v>
      </c>
      <c r="V5" s="231">
        <f>ข้อมูล!BA3</f>
        <v>6.54</v>
      </c>
      <c r="W5" s="231">
        <f>ข้อมูล!BB3</f>
        <v>3.17</v>
      </c>
      <c r="X5" s="231">
        <f>ข้อมูล!BC3</f>
        <v>2.99</v>
      </c>
      <c r="Y5" s="231">
        <f>ข้อมูล!BO3</f>
        <v>2.23</v>
      </c>
      <c r="Z5" s="231">
        <f>ข้อมูล!BX3</f>
        <v>8.73</v>
      </c>
      <c r="AA5" s="231">
        <f>ข้อมูล!D3</f>
        <v>4.07</v>
      </c>
      <c r="AB5" s="231">
        <f>ข้อมูล!P3</f>
        <v>11.68</v>
      </c>
      <c r="AC5" s="231">
        <f>ข้อมูล!Q3</f>
        <v>4.5199999999999996</v>
      </c>
      <c r="AD5" s="231">
        <f>ข้อมูล!R3</f>
        <v>3.09</v>
      </c>
      <c r="AE5" s="231">
        <f>ข้อมูล!S3</f>
        <v>2.31</v>
      </c>
      <c r="AF5" s="231">
        <f>ข้อมูล!T3</f>
        <v>4.0199999999999996</v>
      </c>
      <c r="AG5" s="231">
        <f>ข้อมูล!U3</f>
        <v>3.87</v>
      </c>
      <c r="AH5" s="231">
        <f>ข้อมูล!V3</f>
        <v>3.48</v>
      </c>
      <c r="AI5" s="231">
        <f>ข้อมูล!W3</f>
        <v>13.13</v>
      </c>
      <c r="AJ5" s="231">
        <f>ข้อมูล!X3</f>
        <v>6.85</v>
      </c>
      <c r="AK5" s="231">
        <f>ข้อมูล!Y3</f>
        <v>7.97</v>
      </c>
      <c r="AL5" s="231">
        <f>ข้อมูล!BT3</f>
        <v>5.33</v>
      </c>
      <c r="AM5" s="231">
        <f>ข้อมูล!I3</f>
        <v>4.6399999999999997</v>
      </c>
      <c r="AN5" s="231">
        <f>ข้อมูล!AR3</f>
        <v>4.3899999999999997</v>
      </c>
      <c r="AO5" s="231">
        <f>ข้อมูล!AS3</f>
        <v>2.66</v>
      </c>
      <c r="AP5" s="231">
        <f>ข้อมูล!AT3</f>
        <v>5.42</v>
      </c>
      <c r="AQ5" s="231">
        <f>ข้อมูล!AU3</f>
        <v>8.57</v>
      </c>
      <c r="AR5" s="231">
        <f>ข้อมูล!AV3</f>
        <v>6.74</v>
      </c>
      <c r="AS5" s="231">
        <f>ข้อมูล!BP3</f>
        <v>7.64</v>
      </c>
      <c r="AT5" s="231">
        <f>ข้อมูล!G3</f>
        <v>2.86</v>
      </c>
      <c r="AU5" s="231">
        <f>ข้อมูล!BD3</f>
        <v>3.85</v>
      </c>
      <c r="AV5" s="231">
        <f>ข้อมูล!BE3</f>
        <v>2.58</v>
      </c>
      <c r="AW5" s="231">
        <f>ข้อมูล!BF3</f>
        <v>2.1</v>
      </c>
      <c r="AX5" s="231">
        <f>ข้อมูล!BG3</f>
        <v>3.05</v>
      </c>
      <c r="AY5" s="231">
        <f>ข้อมูล!BH3</f>
        <v>2.66</v>
      </c>
      <c r="AZ5" s="231">
        <f>ข้อมูล!BI3</f>
        <v>2.04</v>
      </c>
      <c r="BA5" s="231">
        <f>ข้อมูล!E3</f>
        <v>4.5</v>
      </c>
      <c r="BB5" s="231">
        <f>ข้อมูล!Z3</f>
        <v>1.83</v>
      </c>
      <c r="BC5" s="231">
        <f>ข้อมูล!AA3</f>
        <v>3.63</v>
      </c>
      <c r="BD5" s="231">
        <f>ข้อมูล!AB3</f>
        <v>3.32</v>
      </c>
      <c r="BE5" s="231">
        <f>ข้อมูล!AC3</f>
        <v>2.58</v>
      </c>
      <c r="BF5" s="231">
        <f>ข้อมูล!AD3</f>
        <v>5.46</v>
      </c>
      <c r="BG5" s="231">
        <f>ข้อมูล!AE3</f>
        <v>4.54</v>
      </c>
      <c r="BH5" s="231">
        <f>ข้อมูล!BR3</f>
        <v>4.42</v>
      </c>
      <c r="BI5" s="231">
        <f>ข้อมูล!BS3</f>
        <v>5.3</v>
      </c>
      <c r="BJ5" s="231">
        <f>ข้อมูล!H3</f>
        <v>6.28</v>
      </c>
      <c r="BK5" s="231">
        <f>ข้อมูล!L3</f>
        <v>2.82</v>
      </c>
      <c r="BL5" s="231">
        <f>ข้อมูล!M3</f>
        <v>4.2</v>
      </c>
      <c r="BM5" s="231">
        <f>ข้อมูล!N3</f>
        <v>4.49</v>
      </c>
      <c r="BN5" s="231">
        <f>ข้อมูล!O3</f>
        <v>2.71</v>
      </c>
      <c r="BO5" s="231">
        <f>ข้อมูล!BU3</f>
        <v>3.77</v>
      </c>
      <c r="BP5" s="231">
        <f>ข้อมูล!K3</f>
        <v>9.42</v>
      </c>
      <c r="BQ5" s="232">
        <f>ข้อมูล!BJ3</f>
        <v>4.03</v>
      </c>
      <c r="BR5" s="232">
        <f>ข้อมูล!BK3</f>
        <v>6.65</v>
      </c>
      <c r="BS5" s="232">
        <f>ข้อมูล!BL3</f>
        <v>7.6</v>
      </c>
      <c r="BT5" s="232">
        <f>ข้อมูล!BM3</f>
        <v>5.69</v>
      </c>
      <c r="BU5" s="232">
        <f>ข้อมูล!BN3</f>
        <v>6.03</v>
      </c>
      <c r="BV5" s="231">
        <f>ข้อมูล!BQ3</f>
        <v>5.07</v>
      </c>
      <c r="BW5" s="231">
        <f>ข้อมูล!BV3</f>
        <v>10.029999999999999</v>
      </c>
      <c r="BX5" s="231">
        <f>ข้อมูล!BW3</f>
        <v>6.16</v>
      </c>
    </row>
    <row r="6" spans="1:76" s="233" customFormat="1">
      <c r="A6" s="228">
        <f>ข้อมูล!A4</f>
        <v>44561</v>
      </c>
      <c r="B6" s="234" t="s">
        <v>78</v>
      </c>
      <c r="C6" s="235" t="s">
        <v>79</v>
      </c>
      <c r="D6" s="231">
        <f>ข้อมูล!F4</f>
        <v>2.13</v>
      </c>
      <c r="E6" s="231">
        <f>ข้อมูล!AG4</f>
        <v>2.97</v>
      </c>
      <c r="F6" s="231">
        <f>ข้อมูล!AH4</f>
        <v>7.42</v>
      </c>
      <c r="G6" s="231">
        <f>ข้อมูล!AI4</f>
        <v>5.99</v>
      </c>
      <c r="H6" s="231">
        <f>ข้อมูล!AJ4</f>
        <v>4.9400000000000004</v>
      </c>
      <c r="I6" s="231">
        <f>ข้อมูล!AK4</f>
        <v>4.1399999999999997</v>
      </c>
      <c r="J6" s="231">
        <f>ข้อมูล!AL4</f>
        <v>1.44</v>
      </c>
      <c r="K6" s="231">
        <f>ข้อมูล!AM4</f>
        <v>3.85</v>
      </c>
      <c r="L6" s="231">
        <f>ข้อมูล!AN4</f>
        <v>2.29</v>
      </c>
      <c r="M6" s="231">
        <f>ข้อมูล!AO4</f>
        <v>3.24</v>
      </c>
      <c r="N6" s="231">
        <f>ข้อมูล!AP4</f>
        <v>2.17</v>
      </c>
      <c r="O6" s="231">
        <f>ข้อมูล!AQ4</f>
        <v>4.29</v>
      </c>
      <c r="P6" s="231">
        <f>ข้อมูล!J4</f>
        <v>2.5299999999999998</v>
      </c>
      <c r="Q6" s="231">
        <f>ข้อมูล!AF4</f>
        <v>2.4300000000000002</v>
      </c>
      <c r="R6" s="231">
        <f>ข้อมูล!AW4</f>
        <v>9.2899999999999991</v>
      </c>
      <c r="S6" s="231">
        <f>ข้อมูล!AX4</f>
        <v>2.81</v>
      </c>
      <c r="T6" s="231">
        <f>ข้อมูล!AY4</f>
        <v>2.1</v>
      </c>
      <c r="U6" s="231">
        <f>ข้อมูล!AZ4</f>
        <v>6.02</v>
      </c>
      <c r="V6" s="231">
        <f>ข้อมูล!BA4</f>
        <v>6.43</v>
      </c>
      <c r="W6" s="231">
        <f>ข้อมูล!BB4</f>
        <v>3.06</v>
      </c>
      <c r="X6" s="231">
        <f>ข้อมูล!BC4</f>
        <v>2.89</v>
      </c>
      <c r="Y6" s="231">
        <f>ข้อมูล!BO4</f>
        <v>2.0699999999999998</v>
      </c>
      <c r="Z6" s="231">
        <f>ข้อมูล!BX4</f>
        <v>8.39</v>
      </c>
      <c r="AA6" s="231">
        <f>ข้อมูล!D4</f>
        <v>3.82</v>
      </c>
      <c r="AB6" s="231">
        <f>ข้อมูล!P4</f>
        <v>11.4</v>
      </c>
      <c r="AC6" s="231">
        <f>ข้อมูล!Q4</f>
        <v>4.4000000000000004</v>
      </c>
      <c r="AD6" s="231">
        <f>ข้อมูล!R4</f>
        <v>2.88</v>
      </c>
      <c r="AE6" s="231">
        <f>ข้อมูล!S4</f>
        <v>2.15</v>
      </c>
      <c r="AF6" s="231">
        <f>ข้อมูล!T4</f>
        <v>3.9</v>
      </c>
      <c r="AG6" s="231">
        <f>ข้อมูล!U4</f>
        <v>3.71</v>
      </c>
      <c r="AH6" s="231">
        <f>ข้อมูล!V4</f>
        <v>3.39</v>
      </c>
      <c r="AI6" s="231">
        <f>ข้อมูล!W4</f>
        <v>12.77</v>
      </c>
      <c r="AJ6" s="231">
        <f>ข้อมูล!X4</f>
        <v>6.8</v>
      </c>
      <c r="AK6" s="231">
        <f>ข้อมูล!Y4</f>
        <v>7.78</v>
      </c>
      <c r="AL6" s="231">
        <f>ข้อมูล!BT4</f>
        <v>5.1100000000000003</v>
      </c>
      <c r="AM6" s="231">
        <f>ข้อมูล!I4</f>
        <v>4.4800000000000004</v>
      </c>
      <c r="AN6" s="231">
        <f>ข้อมูล!AR4</f>
        <v>4.03</v>
      </c>
      <c r="AO6" s="231">
        <f>ข้อมูล!AS4</f>
        <v>2.52</v>
      </c>
      <c r="AP6" s="231">
        <f>ข้อมูล!AT4</f>
        <v>5.28</v>
      </c>
      <c r="AQ6" s="231">
        <f>ข้อมูล!AU4</f>
        <v>8.3800000000000008</v>
      </c>
      <c r="AR6" s="231">
        <f>ข้อมูล!AV4</f>
        <v>6.57</v>
      </c>
      <c r="AS6" s="231">
        <f>ข้อมูล!BP4</f>
        <v>7.26</v>
      </c>
      <c r="AT6" s="231">
        <f>ข้อมูล!G4</f>
        <v>2.66</v>
      </c>
      <c r="AU6" s="231">
        <f>ข้อมูล!BD4</f>
        <v>3.54</v>
      </c>
      <c r="AV6" s="231">
        <f>ข้อมูล!BE4</f>
        <v>2.42</v>
      </c>
      <c r="AW6" s="231">
        <f>ข้อมูล!BF4</f>
        <v>1.96</v>
      </c>
      <c r="AX6" s="231">
        <f>ข้อมูล!BG4</f>
        <v>2.92</v>
      </c>
      <c r="AY6" s="231">
        <f>ข้อมูล!BH4</f>
        <v>2.57</v>
      </c>
      <c r="AZ6" s="231">
        <f>ข้อมูล!BI4</f>
        <v>1.93</v>
      </c>
      <c r="BA6" s="231">
        <f>ข้อมูล!E4</f>
        <v>4.12</v>
      </c>
      <c r="BB6" s="231">
        <f>ข้อมูล!Z4</f>
        <v>1.71</v>
      </c>
      <c r="BC6" s="231">
        <f>ข้อมูล!AA4</f>
        <v>3.51</v>
      </c>
      <c r="BD6" s="231">
        <f>ข้อมูล!AB4</f>
        <v>3.14</v>
      </c>
      <c r="BE6" s="231">
        <f>ข้อมูล!AC4</f>
        <v>2.48</v>
      </c>
      <c r="BF6" s="231">
        <f>ข้อมูล!AD4</f>
        <v>5.33</v>
      </c>
      <c r="BG6" s="231">
        <f>ข้อมูล!AE4</f>
        <v>4.4400000000000004</v>
      </c>
      <c r="BH6" s="231">
        <f>ข้อมูล!BR4</f>
        <v>4.18</v>
      </c>
      <c r="BI6" s="231">
        <f>ข้อมูล!BS4</f>
        <v>5.0599999999999996</v>
      </c>
      <c r="BJ6" s="231">
        <f>ข้อมูล!H4</f>
        <v>5.82</v>
      </c>
      <c r="BK6" s="231">
        <f>ข้อมูล!L4</f>
        <v>2.75</v>
      </c>
      <c r="BL6" s="231">
        <f>ข้อมูล!M4</f>
        <v>4.09</v>
      </c>
      <c r="BM6" s="231">
        <f>ข้อมูล!N4</f>
        <v>4.3099999999999996</v>
      </c>
      <c r="BN6" s="231">
        <f>ข้อมูล!O4</f>
        <v>2.4700000000000002</v>
      </c>
      <c r="BO6" s="231">
        <f>ข้อมูล!BU4</f>
        <v>3.64</v>
      </c>
      <c r="BP6" s="231">
        <f>ข้อมูล!K4</f>
        <v>9.07</v>
      </c>
      <c r="BQ6" s="232">
        <f>ข้อมูล!BJ4</f>
        <v>3.89</v>
      </c>
      <c r="BR6" s="232">
        <f>ข้อมูล!BK4</f>
        <v>6.42</v>
      </c>
      <c r="BS6" s="232">
        <f>ข้อมูล!BL4</f>
        <v>7.08</v>
      </c>
      <c r="BT6" s="232">
        <f>ข้อมูล!BM4</f>
        <v>5.44</v>
      </c>
      <c r="BU6" s="232">
        <f>ข้อมูล!BN4</f>
        <v>5.7</v>
      </c>
      <c r="BV6" s="231">
        <f>ข้อมูล!BQ4</f>
        <v>4.71</v>
      </c>
      <c r="BW6" s="231">
        <f>ข้อมูล!BV4</f>
        <v>9.7799999999999994</v>
      </c>
      <c r="BX6" s="231">
        <f>ข้อมูล!BW4</f>
        <v>6.04</v>
      </c>
    </row>
    <row r="7" spans="1:76" s="233" customFormat="1">
      <c r="A7" s="228">
        <f>ข้อมูล!A5</f>
        <v>44561</v>
      </c>
      <c r="B7" s="236" t="s">
        <v>80</v>
      </c>
      <c r="C7" s="237" t="s">
        <v>81</v>
      </c>
      <c r="D7" s="231">
        <f>ข้อมูล!F5</f>
        <v>0.97</v>
      </c>
      <c r="E7" s="231">
        <f>ข้อมูล!AG5</f>
        <v>1.93</v>
      </c>
      <c r="F7" s="231">
        <f>ข้อมูล!AH5</f>
        <v>6.59</v>
      </c>
      <c r="G7" s="231">
        <f>ข้อมูล!AI5</f>
        <v>4.49</v>
      </c>
      <c r="H7" s="231">
        <f>ข้อมูล!AJ5</f>
        <v>3.88</v>
      </c>
      <c r="I7" s="231">
        <f>ข้อมูล!AK5</f>
        <v>1.73</v>
      </c>
      <c r="J7" s="231">
        <f>ข้อมูล!AL5</f>
        <v>0.93</v>
      </c>
      <c r="K7" s="231">
        <f>ข้อมูล!AM5</f>
        <v>2.86</v>
      </c>
      <c r="L7" s="231">
        <f>ข้อมูล!AN5</f>
        <v>1.43</v>
      </c>
      <c r="M7" s="231">
        <f>ข้อมูล!AO5</f>
        <v>2.6</v>
      </c>
      <c r="N7" s="231">
        <f>ข้อมูล!AP5</f>
        <v>1.62</v>
      </c>
      <c r="O7" s="231">
        <f>ข้อมูล!AQ5</f>
        <v>3.8</v>
      </c>
      <c r="P7" s="231">
        <f>ข้อมูล!J5</f>
        <v>1.73</v>
      </c>
      <c r="Q7" s="231">
        <f>ข้อมูล!AF5</f>
        <v>1.73</v>
      </c>
      <c r="R7" s="231">
        <f>ข้อมูล!AW5</f>
        <v>4.0199999999999996</v>
      </c>
      <c r="S7" s="231">
        <f>ข้อมูล!AX5</f>
        <v>1.51</v>
      </c>
      <c r="T7" s="231">
        <f>ข้อมูล!AY5</f>
        <v>1.48</v>
      </c>
      <c r="U7" s="231">
        <f>ข้อมูล!AZ5</f>
        <v>2.84</v>
      </c>
      <c r="V7" s="231">
        <f>ข้อมูล!BA5</f>
        <v>2.78</v>
      </c>
      <c r="W7" s="231">
        <f>ข้อมูล!BB5</f>
        <v>0.73</v>
      </c>
      <c r="X7" s="231">
        <f>ข้อมูล!BC5</f>
        <v>0.77</v>
      </c>
      <c r="Y7" s="231">
        <f>ข้อมูล!BO5</f>
        <v>0.93</v>
      </c>
      <c r="Z7" s="231">
        <f>ข้อมูล!BX5</f>
        <v>7.4</v>
      </c>
      <c r="AA7" s="231">
        <f>ข้อมูล!D5</f>
        <v>2.0299999999999998</v>
      </c>
      <c r="AB7" s="231">
        <f>ข้อมูล!P5</f>
        <v>8.51</v>
      </c>
      <c r="AC7" s="231">
        <f>ข้อมูล!Q5</f>
        <v>2.71</v>
      </c>
      <c r="AD7" s="231">
        <f>ข้อมูล!R5</f>
        <v>2.34</v>
      </c>
      <c r="AE7" s="231">
        <f>ข้อมูล!S5</f>
        <v>1.36</v>
      </c>
      <c r="AF7" s="231">
        <f>ข้อมูล!T5</f>
        <v>2.5499999999999998</v>
      </c>
      <c r="AG7" s="231">
        <f>ข้อมูล!U5</f>
        <v>2.73</v>
      </c>
      <c r="AH7" s="231">
        <f>ข้อมูล!V5</f>
        <v>1.88</v>
      </c>
      <c r="AI7" s="231">
        <f>ข้อมูล!W5</f>
        <v>12.14</v>
      </c>
      <c r="AJ7" s="231">
        <f>ข้อมูล!X5</f>
        <v>3.68</v>
      </c>
      <c r="AK7" s="231">
        <f>ข้อมูล!Y5</f>
        <v>5.72</v>
      </c>
      <c r="AL7" s="231">
        <f>ข้อมูล!BT5</f>
        <v>3.63</v>
      </c>
      <c r="AM7" s="231">
        <f>ข้อมูล!I5</f>
        <v>1.9</v>
      </c>
      <c r="AN7" s="231">
        <f>ข้อมูล!AR5</f>
        <v>2.33</v>
      </c>
      <c r="AO7" s="231">
        <f>ข้อมูล!AS5</f>
        <v>1.46</v>
      </c>
      <c r="AP7" s="231">
        <f>ข้อมูล!AT5</f>
        <v>2.8</v>
      </c>
      <c r="AQ7" s="231">
        <f>ข้อมูล!AU5</f>
        <v>5.26</v>
      </c>
      <c r="AR7" s="231">
        <f>ข้อมูล!AV5</f>
        <v>5.8</v>
      </c>
      <c r="AS7" s="231">
        <f>ข้อมูล!BP5</f>
        <v>5.18</v>
      </c>
      <c r="AT7" s="231">
        <f>ข้อมูล!G5</f>
        <v>1.24</v>
      </c>
      <c r="AU7" s="231">
        <f>ข้อมูล!BD5</f>
        <v>1.25</v>
      </c>
      <c r="AV7" s="231">
        <f>ข้อมูล!BE5</f>
        <v>1.52</v>
      </c>
      <c r="AW7" s="231">
        <f>ข้อมูล!BF5</f>
        <v>1.1599999999999999</v>
      </c>
      <c r="AX7" s="231">
        <f>ข้อมูล!BG5</f>
        <v>1.72</v>
      </c>
      <c r="AY7" s="231">
        <f>ข้อมูล!BH5</f>
        <v>1.01</v>
      </c>
      <c r="AZ7" s="231">
        <f>ข้อมูล!BI5</f>
        <v>0.94</v>
      </c>
      <c r="BA7" s="231">
        <f>ข้อมูล!E5</f>
        <v>2.85</v>
      </c>
      <c r="BB7" s="231">
        <f>ข้อมูล!Z5</f>
        <v>0.46</v>
      </c>
      <c r="BC7" s="231">
        <f>ข้อมูล!AA5</f>
        <v>1.77</v>
      </c>
      <c r="BD7" s="231">
        <f>ข้อมูล!AB5</f>
        <v>0.89</v>
      </c>
      <c r="BE7" s="231">
        <f>ข้อมูล!AC5</f>
        <v>0.62</v>
      </c>
      <c r="BF7" s="231">
        <f>ข้อมูล!AD5</f>
        <v>2.17</v>
      </c>
      <c r="BG7" s="231">
        <f>ข้อมูล!AE5</f>
        <v>1.08</v>
      </c>
      <c r="BH7" s="231">
        <f>ข้อมูล!BR5</f>
        <v>1.06</v>
      </c>
      <c r="BI7" s="231">
        <f>ข้อมูล!BS5</f>
        <v>3.01</v>
      </c>
      <c r="BJ7" s="231">
        <f>ข้อมูล!H5</f>
        <v>3.22</v>
      </c>
      <c r="BK7" s="231">
        <f>ข้อมูล!L5</f>
        <v>2.19</v>
      </c>
      <c r="BL7" s="231">
        <f>ข้อมูล!M5</f>
        <v>3.93</v>
      </c>
      <c r="BM7" s="231">
        <f>ข้อมูล!N5</f>
        <v>4</v>
      </c>
      <c r="BN7" s="231">
        <f>ข้อมูล!O5</f>
        <v>1.63</v>
      </c>
      <c r="BO7" s="231">
        <f>ข้อมูล!BU5</f>
        <v>3.48</v>
      </c>
      <c r="BP7" s="231">
        <f>ข้อมูล!K5</f>
        <v>5.23</v>
      </c>
      <c r="BQ7" s="232">
        <f>ข้อมูล!BJ5</f>
        <v>2.25</v>
      </c>
      <c r="BR7" s="232">
        <f>ข้อมูล!BK5</f>
        <v>4.5199999999999996</v>
      </c>
      <c r="BS7" s="232">
        <f>ข้อมูล!BL5</f>
        <v>4.71</v>
      </c>
      <c r="BT7" s="232">
        <f>ข้อมูล!BM5</f>
        <v>3.45</v>
      </c>
      <c r="BU7" s="232">
        <f>ข้อมูล!BN5</f>
        <v>1.79</v>
      </c>
      <c r="BV7" s="231">
        <f>ข้อมูล!BQ5</f>
        <v>3.05</v>
      </c>
      <c r="BW7" s="231">
        <f>ข้อมูล!BV5</f>
        <v>5.66</v>
      </c>
      <c r="BX7" s="231">
        <f>ข้อมูล!BW5</f>
        <v>3.41</v>
      </c>
    </row>
    <row r="8" spans="1:76" s="233" customFormat="1">
      <c r="A8" s="228">
        <f>ข้อมูล!A6</f>
        <v>44561</v>
      </c>
      <c r="B8" s="238" t="s">
        <v>82</v>
      </c>
      <c r="C8" s="239" t="s">
        <v>83</v>
      </c>
      <c r="D8" s="231">
        <f>ข้อมูล!F6</f>
        <v>0.48</v>
      </c>
      <c r="E8" s="231">
        <f>ข้อมูล!AG6</f>
        <v>0.3</v>
      </c>
      <c r="F8" s="231">
        <f>ข้อมูล!AH6</f>
        <v>0.11</v>
      </c>
      <c r="G8" s="231">
        <f>ข้อมูล!AI6</f>
        <v>0.23</v>
      </c>
      <c r="H8" s="231">
        <f>ข้อมูล!AJ6</f>
        <v>0.2</v>
      </c>
      <c r="I8" s="231">
        <f>ข้อมูล!AK6</f>
        <v>0.52</v>
      </c>
      <c r="J8" s="231">
        <f>ข้อมูล!AL6</f>
        <v>0.3</v>
      </c>
      <c r="K8" s="231">
        <f>ข้อมูล!AM6</f>
        <v>0.23</v>
      </c>
      <c r="L8" s="231">
        <f>ข้อมูล!AN6</f>
        <v>0.31</v>
      </c>
      <c r="M8" s="231">
        <f>ข้อมูล!AO6</f>
        <v>0.17</v>
      </c>
      <c r="N8" s="231">
        <f>ข้อมูล!AP6</f>
        <v>0.23</v>
      </c>
      <c r="O8" s="231">
        <f>ข้อมูล!AQ6</f>
        <v>0.09</v>
      </c>
      <c r="P8" s="231">
        <f>ข้อมูล!J6</f>
        <v>0.28999999999999998</v>
      </c>
      <c r="Q8" s="231">
        <f>ข้อมูล!AF6</f>
        <v>0.27</v>
      </c>
      <c r="R8" s="231">
        <f>ข้อมูล!AW6</f>
        <v>0.55000000000000004</v>
      </c>
      <c r="S8" s="231">
        <f>ข้อมูล!AX6</f>
        <v>0.43</v>
      </c>
      <c r="T8" s="231">
        <f>ข้อมูล!AY6</f>
        <v>0.28000000000000003</v>
      </c>
      <c r="U8" s="231">
        <f>ข้อมูล!AZ6</f>
        <v>0.5</v>
      </c>
      <c r="V8" s="231">
        <f>ข้อมูล!BA6</f>
        <v>0.56000000000000005</v>
      </c>
      <c r="W8" s="231">
        <f>ข้อมูล!BB6</f>
        <v>0.73</v>
      </c>
      <c r="X8" s="231">
        <f>ข้อมูล!BC6</f>
        <v>0.71</v>
      </c>
      <c r="Y8" s="231">
        <f>ข้อมูล!BO6</f>
        <v>0.51</v>
      </c>
      <c r="Z8" s="231">
        <f>ข้อมูล!BX6</f>
        <v>0.11</v>
      </c>
      <c r="AA8" s="231">
        <f>ข้อมูล!D6</f>
        <v>0.44</v>
      </c>
      <c r="AB8" s="231">
        <f>ข้อมูล!P6</f>
        <v>0.25</v>
      </c>
      <c r="AC8" s="231">
        <f>ข้อมูล!Q6</f>
        <v>0.37</v>
      </c>
      <c r="AD8" s="231">
        <f>ข้อมูล!R6</f>
        <v>0.17</v>
      </c>
      <c r="AE8" s="231">
        <f>ข้อมูล!S6</f>
        <v>0.33</v>
      </c>
      <c r="AF8" s="231">
        <f>ข้อมูล!T6</f>
        <v>0.34</v>
      </c>
      <c r="AG8" s="231">
        <f>ข้อมูล!U6</f>
        <v>0.25</v>
      </c>
      <c r="AH8" s="231">
        <f>ข้อมูล!V6</f>
        <v>0.43</v>
      </c>
      <c r="AI8" s="231">
        <f>ข้อมูล!W6</f>
        <v>0.05</v>
      </c>
      <c r="AJ8" s="231">
        <f>ข้อมูล!X6</f>
        <v>0.44</v>
      </c>
      <c r="AK8" s="231">
        <f>ข้อมูล!Y6</f>
        <v>0.26</v>
      </c>
      <c r="AL8" s="231">
        <f>ข้อมูล!BT6</f>
        <v>0.28000000000000003</v>
      </c>
      <c r="AM8" s="231">
        <f>ข้อมูล!I6</f>
        <v>0.49</v>
      </c>
      <c r="AN8" s="231">
        <f>ข้อมูล!AR6</f>
        <v>0.39</v>
      </c>
      <c r="AO8" s="231">
        <f>ข้อมูล!AS6</f>
        <v>0.39</v>
      </c>
      <c r="AP8" s="231">
        <f>ข้อมูล!AT6</f>
        <v>0.38</v>
      </c>
      <c r="AQ8" s="231">
        <f>ข้อมูล!AU6</f>
        <v>0.36</v>
      </c>
      <c r="AR8" s="231">
        <f>ข้อมูล!AV6</f>
        <v>0.1</v>
      </c>
      <c r="AS8" s="231">
        <f>ข้อมูล!BP6</f>
        <v>0.27</v>
      </c>
      <c r="AT8" s="231">
        <f>ข้อมูล!G6</f>
        <v>0.5</v>
      </c>
      <c r="AU8" s="231">
        <f>ข้อมูล!BD6</f>
        <v>0.59</v>
      </c>
      <c r="AV8" s="231">
        <f>ข้อมูล!BE6</f>
        <v>0.35</v>
      </c>
      <c r="AW8" s="231">
        <f>ข้อมูล!BF6</f>
        <v>0.38</v>
      </c>
      <c r="AX8" s="231">
        <f>ข้อมูล!BG6</f>
        <v>0.39</v>
      </c>
      <c r="AY8" s="231">
        <f>ข้อมูล!BH6</f>
        <v>0.59</v>
      </c>
      <c r="AZ8" s="231">
        <f>ข้อมูล!BI6</f>
        <v>0.48</v>
      </c>
      <c r="BA8" s="231">
        <f>ข้อมูล!E6</f>
        <v>0.28000000000000003</v>
      </c>
      <c r="BB8" s="231">
        <f>ข้อมูล!Z6</f>
        <v>0.68</v>
      </c>
      <c r="BC8" s="231">
        <f>ข้อมูล!AA6</f>
        <v>0.46</v>
      </c>
      <c r="BD8" s="231">
        <f>ข้อมูล!AB6</f>
        <v>0.68</v>
      </c>
      <c r="BE8" s="231">
        <f>ข้อมูล!AC6</f>
        <v>0.7</v>
      </c>
      <c r="BF8" s="231">
        <f>ข้อมูล!AD6</f>
        <v>0.57999999999999996</v>
      </c>
      <c r="BG8" s="231">
        <f>ข้อมูล!AE6</f>
        <v>0.74</v>
      </c>
      <c r="BH8" s="231">
        <f>ข้อมูล!BR6</f>
        <v>0.71</v>
      </c>
      <c r="BI8" s="231">
        <f>ข้อมูล!BS6</f>
        <v>0.38</v>
      </c>
      <c r="BJ8" s="231">
        <f>ข้อมูล!H6</f>
        <v>0.41</v>
      </c>
      <c r="BK8" s="231">
        <f>ข้อมูล!L6</f>
        <v>0.2</v>
      </c>
      <c r="BL8" s="231">
        <f>ข้อมูล!M6</f>
        <v>0.04</v>
      </c>
      <c r="BM8" s="231">
        <f>ข้อมูล!N6</f>
        <v>7.0000000000000007E-2</v>
      </c>
      <c r="BN8" s="231">
        <f>ข้อมูล!O6</f>
        <v>0.31</v>
      </c>
      <c r="BO8" s="231">
        <f>ข้อมูล!BU6</f>
        <v>0.04</v>
      </c>
      <c r="BP8" s="231">
        <f>ข้อมูล!K6</f>
        <v>0.41</v>
      </c>
      <c r="BQ8" s="232">
        <f>ข้อมูล!BJ6</f>
        <v>0.41</v>
      </c>
      <c r="BR8" s="232">
        <f>ข้อมูล!BK6</f>
        <v>0.28999999999999998</v>
      </c>
      <c r="BS8" s="232">
        <f>ข้อมูล!BL6</f>
        <v>0.31</v>
      </c>
      <c r="BT8" s="232">
        <f>ข้อมูล!BM6</f>
        <v>0.35</v>
      </c>
      <c r="BU8" s="232">
        <f>ข้อมูล!BN6</f>
        <v>0.65</v>
      </c>
      <c r="BV8" s="231">
        <f>ข้อมูล!BQ6</f>
        <v>0.33</v>
      </c>
      <c r="BW8" s="231">
        <f>ข้อมูล!BV6</f>
        <v>0.41</v>
      </c>
      <c r="BX8" s="231">
        <f>ข้อมูล!BW6</f>
        <v>0.43</v>
      </c>
    </row>
    <row r="9" spans="1:76" s="233" customFormat="1">
      <c r="A9" s="228">
        <f>ข้อมูล!A7</f>
        <v>44561</v>
      </c>
      <c r="B9" s="240" t="s">
        <v>84</v>
      </c>
      <c r="C9" s="241" t="s">
        <v>85</v>
      </c>
      <c r="D9" s="231">
        <f>ข้อมูล!F7</f>
        <v>678386536.60000002</v>
      </c>
      <c r="E9" s="231">
        <f>ข้อมูล!AG7</f>
        <v>52449964.200000003</v>
      </c>
      <c r="F9" s="231">
        <f>ข้อมูล!AH7</f>
        <v>54614782.829999998</v>
      </c>
      <c r="G9" s="231">
        <f>ข้อมูล!AI7</f>
        <v>41912304.810000002</v>
      </c>
      <c r="H9" s="231">
        <f>ข้อมูล!AJ7</f>
        <v>45738052.689999998</v>
      </c>
      <c r="I9" s="231">
        <f>ข้อมูล!AK7</f>
        <v>88455119.5</v>
      </c>
      <c r="J9" s="231">
        <f>ข้อมูล!AL7</f>
        <v>11742837.550000001</v>
      </c>
      <c r="K9" s="231">
        <f>ข้อมูล!AM7</f>
        <v>31044686.390000001</v>
      </c>
      <c r="L9" s="231">
        <f>ข้อมูล!AN7</f>
        <v>53520444.240000002</v>
      </c>
      <c r="M9" s="231">
        <f>ข้อมูล!AO7</f>
        <v>40190775.530000001</v>
      </c>
      <c r="N9" s="231">
        <f>ข้อมูล!AP7</f>
        <v>23412810.829999998</v>
      </c>
      <c r="O9" s="231">
        <f>ข้อมูล!AQ7</f>
        <v>47757278.049999997</v>
      </c>
      <c r="P9" s="231">
        <f>ข้อมูล!J7</f>
        <v>681734905.29999995</v>
      </c>
      <c r="Q9" s="231">
        <f>ข้อมูล!AF7</f>
        <v>47978325.32</v>
      </c>
      <c r="R9" s="231">
        <f>ข้อมูล!AW7</f>
        <v>240044267.46000001</v>
      </c>
      <c r="S9" s="231">
        <f>ข้อมูล!AX7</f>
        <v>76458956.489999995</v>
      </c>
      <c r="T9" s="231">
        <f>ข้อมูล!AY7</f>
        <v>74656395.060000002</v>
      </c>
      <c r="U9" s="231">
        <f>ข้อมูล!AZ7</f>
        <v>115607156.95</v>
      </c>
      <c r="V9" s="231">
        <f>ข้อมูล!BA7</f>
        <v>376600275.16000003</v>
      </c>
      <c r="W9" s="231">
        <f>ข้อมูล!BB7</f>
        <v>140135297.02000001</v>
      </c>
      <c r="X9" s="231">
        <f>ข้อมูล!BC7</f>
        <v>101637440.8</v>
      </c>
      <c r="Y9" s="231">
        <f>ข้อมูล!BO7</f>
        <v>16164187.34</v>
      </c>
      <c r="Z9" s="231">
        <f>ข้อมูล!BX7</f>
        <v>46189151.990000002</v>
      </c>
      <c r="AA9" s="231">
        <f>ข้อมูล!D7</f>
        <v>2494441676.3200002</v>
      </c>
      <c r="AB9" s="231">
        <f>ข้อมูล!P7</f>
        <v>515269898.48000002</v>
      </c>
      <c r="AC9" s="231">
        <f>ข้อมูล!Q7</f>
        <v>60544252.710000001</v>
      </c>
      <c r="AD9" s="231">
        <f>ข้อมูล!R7</f>
        <v>680128471.16999996</v>
      </c>
      <c r="AE9" s="231">
        <f>ข้อมูล!S7</f>
        <v>31171404.260000002</v>
      </c>
      <c r="AF9" s="231">
        <f>ข้อมูล!T7</f>
        <v>141113038.47999999</v>
      </c>
      <c r="AG9" s="231">
        <f>ข้อมูล!U7</f>
        <v>401451906.05000001</v>
      </c>
      <c r="AH9" s="231">
        <f>ข้อมูล!V7</f>
        <v>365620941.45999998</v>
      </c>
      <c r="AI9" s="231">
        <f>ข้อมูล!W7</f>
        <v>41737997.130000003</v>
      </c>
      <c r="AJ9" s="231">
        <f>ข้อมูล!X7</f>
        <v>347397745.36000001</v>
      </c>
      <c r="AK9" s="231">
        <f>ข้อมูล!Y7</f>
        <v>152960513.86000001</v>
      </c>
      <c r="AL9" s="231">
        <f>ข้อมูล!BT7</f>
        <v>91103515.950000003</v>
      </c>
      <c r="AM9" s="231">
        <f>ข้อมูล!I7</f>
        <v>389453488.18000001</v>
      </c>
      <c r="AN9" s="231">
        <f>ข้อมูล!AR7</f>
        <v>39970852.18</v>
      </c>
      <c r="AO9" s="231">
        <f>ข้อมูล!AS7</f>
        <v>28276459.57</v>
      </c>
      <c r="AP9" s="231">
        <f>ข้อมูล!AT7</f>
        <v>55402755.700000003</v>
      </c>
      <c r="AQ9" s="231">
        <f>ข้อมูล!AU7</f>
        <v>46303174.479999997</v>
      </c>
      <c r="AR9" s="231">
        <f>ข้อมูล!AV7</f>
        <v>18859753.32</v>
      </c>
      <c r="AS9" s="231">
        <f>ข้อมูล!BP7</f>
        <v>27765423.699999999</v>
      </c>
      <c r="AT9" s="231">
        <f>ข้อมูล!G7</f>
        <v>802588874.83000004</v>
      </c>
      <c r="AU9" s="231">
        <f>ข้อมูล!BD7</f>
        <v>402522174.76999998</v>
      </c>
      <c r="AV9" s="231">
        <f>ข้อมูล!BE7</f>
        <v>43437091.93</v>
      </c>
      <c r="AW9" s="231">
        <f>ข้อมูล!BF7</f>
        <v>24776690.41</v>
      </c>
      <c r="AX9" s="231">
        <f>ข้อมูล!BG7</f>
        <v>43604651</v>
      </c>
      <c r="AY9" s="231">
        <f>ข้อมูล!BH7</f>
        <v>69981465.730000004</v>
      </c>
      <c r="AZ9" s="231">
        <f>ข้อมูล!BI7</f>
        <v>21935800.039999999</v>
      </c>
      <c r="BA9" s="231">
        <f>ข้อมูล!E7</f>
        <v>1286954142.2</v>
      </c>
      <c r="BB9" s="231">
        <f>ข้อมูล!Z7</f>
        <v>106549052.97</v>
      </c>
      <c r="BC9" s="231">
        <f>ข้อมูล!AA7</f>
        <v>89626132.450000003</v>
      </c>
      <c r="BD9" s="231">
        <f>ข้อมูล!AB7</f>
        <v>287683088</v>
      </c>
      <c r="BE9" s="231">
        <f>ข้อมูล!AC7</f>
        <v>50637956.990000002</v>
      </c>
      <c r="BF9" s="231">
        <f>ข้อมูล!AD7</f>
        <v>201851179.97999999</v>
      </c>
      <c r="BG9" s="231">
        <f>ข้อมูล!AE7</f>
        <v>295246477.76999998</v>
      </c>
      <c r="BH9" s="231">
        <f>ข้อมูล!BR7</f>
        <v>63513345</v>
      </c>
      <c r="BI9" s="231">
        <f>ข้อมูล!BS7</f>
        <v>169722734.91999999</v>
      </c>
      <c r="BJ9" s="231">
        <f>ข้อมูล!H7</f>
        <v>1441696921.97</v>
      </c>
      <c r="BK9" s="231">
        <f>ข้อมูล!L7</f>
        <v>196513722.46000001</v>
      </c>
      <c r="BL9" s="231">
        <f>ข้อมูล!M7</f>
        <v>736147372.48000002</v>
      </c>
      <c r="BM9" s="231">
        <f>ข้อมูล!N7</f>
        <v>168729755.72999999</v>
      </c>
      <c r="BN9" s="231">
        <f>ข้อมูล!O7</f>
        <v>71563672.769999996</v>
      </c>
      <c r="BO9" s="231">
        <f>ข้อมูล!BU7</f>
        <v>113101559.44</v>
      </c>
      <c r="BP9" s="231">
        <f>ข้อมูล!K7</f>
        <v>906543861.45000005</v>
      </c>
      <c r="BQ9" s="232">
        <f>ข้อมูล!BJ7</f>
        <v>60023649.329999998</v>
      </c>
      <c r="BR9" s="232">
        <f>ข้อมูล!BK7</f>
        <v>119021351.56</v>
      </c>
      <c r="BS9" s="232">
        <f>ข้อมูล!BL7</f>
        <v>108590114.45999999</v>
      </c>
      <c r="BT9" s="232">
        <f>ข้อมูล!BM7</f>
        <v>103427658.06999999</v>
      </c>
      <c r="BU9" s="232">
        <f>ข้อมูล!BN7</f>
        <v>454634380.25999999</v>
      </c>
      <c r="BV9" s="231">
        <f>ข้อมูล!BQ7</f>
        <v>68010376.980000004</v>
      </c>
      <c r="BW9" s="231">
        <f>ข้อมูล!BV7</f>
        <v>87522057.790000007</v>
      </c>
      <c r="BX9" s="231">
        <f>ข้อมูล!BW7</f>
        <v>78178236.579999998</v>
      </c>
    </row>
    <row r="10" spans="1:76" s="233" customFormat="1">
      <c r="A10" s="228">
        <f>ข้อมูล!A8</f>
        <v>44561</v>
      </c>
      <c r="B10" s="242" t="s">
        <v>86</v>
      </c>
      <c r="C10" s="243" t="s">
        <v>87</v>
      </c>
      <c r="D10" s="231">
        <f>ข้อมูล!F8</f>
        <v>-14005259.65</v>
      </c>
      <c r="E10" s="231">
        <f>ข้อมูล!AG8</f>
        <v>20141815.73</v>
      </c>
      <c r="F10" s="231">
        <f>ข้อมูล!AH8</f>
        <v>45920819.890000001</v>
      </c>
      <c r="G10" s="231">
        <f>ข้อมูล!AI8</f>
        <v>27166260.210000001</v>
      </c>
      <c r="H10" s="231">
        <f>ข้อมูล!AJ8</f>
        <v>31187872.43</v>
      </c>
      <c r="I10" s="231">
        <f>ข้อมูล!AK8</f>
        <v>19363191.02</v>
      </c>
      <c r="J10" s="231">
        <f>ข้อมูล!AL8</f>
        <v>-1293650.75</v>
      </c>
      <c r="K10" s="231">
        <f>ข้อมูล!AM8</f>
        <v>18520040.649999999</v>
      </c>
      <c r="L10" s="231">
        <f>ข้อมูล!AN8</f>
        <v>14742394.85</v>
      </c>
      <c r="M10" s="231">
        <f>ข้อมูล!AO8</f>
        <v>25541974.350000001</v>
      </c>
      <c r="N10" s="231">
        <f>ข้อมูล!AP8</f>
        <v>10890115.529999999</v>
      </c>
      <c r="O10" s="231">
        <f>ข้อมูล!AQ8</f>
        <v>36564317.799999997</v>
      </c>
      <c r="P10" s="231">
        <f>ข้อมูล!J8</f>
        <v>274389765.85000002</v>
      </c>
      <c r="Q10" s="231">
        <f>ข้อมูล!AF8</f>
        <v>21918928.100000001</v>
      </c>
      <c r="R10" s="231">
        <f>ข้อมูล!AW8</f>
        <v>84632877.969999999</v>
      </c>
      <c r="S10" s="231">
        <f>ข้อมูล!AX8</f>
        <v>19313734.960000001</v>
      </c>
      <c r="T10" s="231">
        <f>ข้อมูล!AY8</f>
        <v>30326549.210000001</v>
      </c>
      <c r="U10" s="231">
        <f>ข้อมูล!AZ8</f>
        <v>40162835.25</v>
      </c>
      <c r="V10" s="231">
        <f>ข้อมูล!BA8</f>
        <v>121004052.91</v>
      </c>
      <c r="W10" s="231">
        <f>ข้อมูล!BB8</f>
        <v>-17133341.719999999</v>
      </c>
      <c r="X10" s="231">
        <f>ข้อมูล!BC8</f>
        <v>-11759371.699999999</v>
      </c>
      <c r="Y10" s="231">
        <f>ข้อมูล!BO8</f>
        <v>-879040.78</v>
      </c>
      <c r="Z10" s="231">
        <f>ข้อมูล!BX8</f>
        <v>38206518.670000002</v>
      </c>
      <c r="AA10" s="231">
        <f>ข้อมูล!D8</f>
        <v>846828438.44000006</v>
      </c>
      <c r="AB10" s="231">
        <f>ข้อมูล!P8</f>
        <v>362525585.30000001</v>
      </c>
      <c r="AC10" s="231">
        <f>ข้อมูล!Q8</f>
        <v>29471960.870000001</v>
      </c>
      <c r="AD10" s="231">
        <f>ข้อมูล!R8</f>
        <v>437110911.27999997</v>
      </c>
      <c r="AE10" s="231">
        <f>ข้อมูล!S8</f>
        <v>8458193.4600000009</v>
      </c>
      <c r="AF10" s="231">
        <f>ข้อมูล!T8</f>
        <v>72273152.840000004</v>
      </c>
      <c r="AG10" s="231">
        <f>ข้อมูล!U8</f>
        <v>241288809.34999999</v>
      </c>
      <c r="AH10" s="231">
        <f>ข้อมูล!V8</f>
        <v>130118738.56</v>
      </c>
      <c r="AI10" s="231">
        <f>ข้อมูล!W8</f>
        <v>38336985.82</v>
      </c>
      <c r="AJ10" s="231">
        <f>ข้อมูล!X8</f>
        <v>158768768.91999999</v>
      </c>
      <c r="AK10" s="231">
        <f>ข้อมูล!Y8</f>
        <v>103546287.51000001</v>
      </c>
      <c r="AL10" s="231">
        <f>ข้อมูล!BT8</f>
        <v>54971882.369999997</v>
      </c>
      <c r="AM10" s="231">
        <f>ข้อมูล!I8</f>
        <v>95821917.170000002</v>
      </c>
      <c r="AN10" s="231">
        <f>ข้อมูล!AR8</f>
        <v>15704451.49</v>
      </c>
      <c r="AO10" s="231">
        <f>ข้อมูล!AS8</f>
        <v>7770164.7699999996</v>
      </c>
      <c r="AP10" s="231">
        <f>ข้อมูล!AT8</f>
        <v>22616906.460000001</v>
      </c>
      <c r="AQ10" s="231">
        <f>ข้อมูล!AU8</f>
        <v>26128889.579999998</v>
      </c>
      <c r="AR10" s="231">
        <f>ข้อมูล!AV8</f>
        <v>15665383.699999999</v>
      </c>
      <c r="AS10" s="231">
        <f>ข้อมูล!BP8</f>
        <v>17459558.5</v>
      </c>
      <c r="AT10" s="231">
        <f>ข้อมูล!G8</f>
        <v>103508632.26000001</v>
      </c>
      <c r="AU10" s="231">
        <f>ข้อมูล!BD8</f>
        <v>35763332.82</v>
      </c>
      <c r="AV10" s="231">
        <f>ข้อมูล!BE8</f>
        <v>12220993.140000001</v>
      </c>
      <c r="AW10" s="231">
        <f>ข้อมูล!BF8</f>
        <v>3651739.33</v>
      </c>
      <c r="AX10" s="231">
        <f>ข้อมูล!BG8</f>
        <v>15322940.17</v>
      </c>
      <c r="AY10" s="231">
        <f>ข้อมูล!BH8</f>
        <v>458189.89</v>
      </c>
      <c r="AZ10" s="231">
        <f>ข้อมูล!BI8</f>
        <v>-1160138.51</v>
      </c>
      <c r="BA10" s="231">
        <f>ข้อมูล!E8</f>
        <v>719785091.69000006</v>
      </c>
      <c r="BB10" s="231">
        <f>ข้อมูล!Z8</f>
        <v>-67514925.769999996</v>
      </c>
      <c r="BC10" s="231">
        <f>ข้อมูล!AA8</f>
        <v>26209192.579999998</v>
      </c>
      <c r="BD10" s="231">
        <f>ข้อมูล!AB8</f>
        <v>-12278862.890000001</v>
      </c>
      <c r="BE10" s="231">
        <f>ข้อมูล!AC8</f>
        <v>-12232864.74</v>
      </c>
      <c r="BF10" s="231">
        <f>ข้อมูล!AD8</f>
        <v>53157778.259999998</v>
      </c>
      <c r="BG10" s="231">
        <f>ข้อมูล!AE8</f>
        <v>6753619.4800000004</v>
      </c>
      <c r="BH10" s="231">
        <f>ข้อมูล!BR8</f>
        <v>1186335.94</v>
      </c>
      <c r="BI10" s="231">
        <f>ข้อมูล!BS8</f>
        <v>79426837.629999995</v>
      </c>
      <c r="BJ10" s="231">
        <f>ข้อมูล!H8</f>
        <v>595752795.13999999</v>
      </c>
      <c r="BK10" s="231">
        <f>ข้อมูล!L8</f>
        <v>117620207.64</v>
      </c>
      <c r="BL10" s="231">
        <f>ข้อมูล!M8</f>
        <v>674383241.48000002</v>
      </c>
      <c r="BM10" s="231">
        <f>ข้อมูล!N8</f>
        <v>145141285.56</v>
      </c>
      <c r="BN10" s="231">
        <f>ข้อมูล!O8</f>
        <v>26300700.77</v>
      </c>
      <c r="BO10" s="231">
        <f>ข้อมูล!BU8</f>
        <v>101411075.34</v>
      </c>
      <c r="BP10" s="231">
        <f>ข้อมูล!K8</f>
        <v>456274699.14999998</v>
      </c>
      <c r="BQ10" s="232">
        <f>ข้อมูล!BJ8</f>
        <v>24709855.84</v>
      </c>
      <c r="BR10" s="232">
        <f>ข้อมูล!BK8</f>
        <v>74271577.879999995</v>
      </c>
      <c r="BS10" s="232">
        <f>ข้อมูล!BL8</f>
        <v>60971764.109999999</v>
      </c>
      <c r="BT10" s="232">
        <f>ข้อมูล!BM8</f>
        <v>54098497.710000001</v>
      </c>
      <c r="BU10" s="232">
        <f>ข้อมูล!BN8</f>
        <v>71575559.969999999</v>
      </c>
      <c r="BV10" s="231">
        <f>ข้อมูล!BQ8</f>
        <v>34304258.359999999</v>
      </c>
      <c r="BW10" s="231">
        <f>ข้อมูล!BV8</f>
        <v>45145985.259999998</v>
      </c>
      <c r="BX10" s="231">
        <f>ข้อมูล!BW8</f>
        <v>36228561.229999997</v>
      </c>
    </row>
    <row r="11" spans="1:76" s="233" customFormat="1">
      <c r="A11" s="228">
        <f>ข้อมูล!A9</f>
        <v>44561</v>
      </c>
      <c r="B11" s="238" t="s">
        <v>88</v>
      </c>
      <c r="C11" s="239" t="s">
        <v>89</v>
      </c>
      <c r="D11" s="231">
        <f>ข้อมูล!F9</f>
        <v>0.97</v>
      </c>
      <c r="E11" s="231">
        <f>ข้อมูล!AG9</f>
        <v>1.93</v>
      </c>
      <c r="F11" s="231">
        <f>ข้อมูล!AH9</f>
        <v>6.59</v>
      </c>
      <c r="G11" s="231">
        <f>ข้อมูล!AI9</f>
        <v>4.49</v>
      </c>
      <c r="H11" s="231">
        <f>ข้อมูล!AJ9</f>
        <v>3.88</v>
      </c>
      <c r="I11" s="231">
        <f>ข้อมูล!AK9</f>
        <v>1.73</v>
      </c>
      <c r="J11" s="231">
        <f>ข้อมูล!AL9</f>
        <v>0.93</v>
      </c>
      <c r="K11" s="231">
        <f>ข้อมูล!AM9</f>
        <v>2.86</v>
      </c>
      <c r="L11" s="231">
        <f>ข้อมูล!AN9</f>
        <v>1.43</v>
      </c>
      <c r="M11" s="231">
        <f>ข้อมูล!AO9</f>
        <v>2.6</v>
      </c>
      <c r="N11" s="231">
        <f>ข้อมูล!AP9</f>
        <v>1.62</v>
      </c>
      <c r="O11" s="231">
        <f>ข้อมูล!AQ9</f>
        <v>3.8</v>
      </c>
      <c r="P11" s="231">
        <f>ข้อมูล!J9</f>
        <v>1.73</v>
      </c>
      <c r="Q11" s="231">
        <f>ข้อมูล!AF9</f>
        <v>1.73</v>
      </c>
      <c r="R11" s="231">
        <f>ข้อมูล!AW9</f>
        <v>4.01</v>
      </c>
      <c r="S11" s="231">
        <f>ข้อมูล!AX9</f>
        <v>1.51</v>
      </c>
      <c r="T11" s="231">
        <f>ข้อมูล!AY9</f>
        <v>1.48</v>
      </c>
      <c r="U11" s="231">
        <f>ข้อมูล!AZ9</f>
        <v>2.84</v>
      </c>
      <c r="V11" s="231">
        <f>ข้อมูล!BA9</f>
        <v>2.78</v>
      </c>
      <c r="W11" s="231">
        <f>ข้อมูล!BB9</f>
        <v>0.73</v>
      </c>
      <c r="X11" s="231">
        <f>ข้อมูล!BC9</f>
        <v>0.77</v>
      </c>
      <c r="Y11" s="231">
        <f>ข้อมูล!BO9</f>
        <v>0.93</v>
      </c>
      <c r="Z11" s="231">
        <f>ข้อมูล!BX9</f>
        <v>7.4</v>
      </c>
      <c r="AA11" s="231">
        <f>ข้อมูล!D9</f>
        <v>2.0299999999999998</v>
      </c>
      <c r="AB11" s="231">
        <f>ข้อมูล!P9</f>
        <v>8.51</v>
      </c>
      <c r="AC11" s="231">
        <f>ข้อมูล!Q9</f>
        <v>2.71</v>
      </c>
      <c r="AD11" s="231">
        <f>ข้อมูล!R9</f>
        <v>2.34</v>
      </c>
      <c r="AE11" s="231">
        <f>ข้อมูล!S9</f>
        <v>1.36</v>
      </c>
      <c r="AF11" s="231">
        <f>ข้อมูล!T9</f>
        <v>2.5499999999999998</v>
      </c>
      <c r="AG11" s="231">
        <f>ข้อมูล!U9</f>
        <v>2.72</v>
      </c>
      <c r="AH11" s="231">
        <f>ข้อมูล!V9</f>
        <v>1.88</v>
      </c>
      <c r="AI11" s="231">
        <f>ข้อมูล!W9</f>
        <v>12.14</v>
      </c>
      <c r="AJ11" s="231">
        <f>ข้อมูล!X9</f>
        <v>3.68</v>
      </c>
      <c r="AK11" s="231">
        <f>ข้อมูล!Y9</f>
        <v>5.72</v>
      </c>
      <c r="AL11" s="231">
        <f>ข้อมูล!BT9</f>
        <v>3.61</v>
      </c>
      <c r="AM11" s="231">
        <f>ข้อมูล!I9</f>
        <v>1.9</v>
      </c>
      <c r="AN11" s="231">
        <f>ข้อมูล!AR9</f>
        <v>2.33</v>
      </c>
      <c r="AO11" s="231">
        <f>ข้อมูล!AS9</f>
        <v>1.46</v>
      </c>
      <c r="AP11" s="231">
        <f>ข้อมูล!AT9</f>
        <v>2.8</v>
      </c>
      <c r="AQ11" s="231">
        <f>ข้อมูล!AU9</f>
        <v>5.26</v>
      </c>
      <c r="AR11" s="231">
        <f>ข้อมูล!AV9</f>
        <v>5.77</v>
      </c>
      <c r="AS11" s="231">
        <f>ข้อมูล!BP9</f>
        <v>5.18</v>
      </c>
      <c r="AT11" s="231">
        <f>ข้อมูล!G9</f>
        <v>1.24</v>
      </c>
      <c r="AU11" s="231">
        <f>ข้อมูล!BD9</f>
        <v>1.25</v>
      </c>
      <c r="AV11" s="231">
        <f>ข้อมูล!BE9</f>
        <v>1.44</v>
      </c>
      <c r="AW11" s="231">
        <f>ข้อมูล!BF9</f>
        <v>1.1599999999999999</v>
      </c>
      <c r="AX11" s="231">
        <f>ข้อมูล!BG9</f>
        <v>1.72</v>
      </c>
      <c r="AY11" s="231">
        <f>ข้อมูล!BH9</f>
        <v>1.01</v>
      </c>
      <c r="AZ11" s="231">
        <f>ข้อมูล!BI9</f>
        <v>0.94</v>
      </c>
      <c r="BA11" s="231">
        <f>ข้อมูล!E9</f>
        <v>2.85</v>
      </c>
      <c r="BB11" s="231">
        <f>ข้อมูล!Z9</f>
        <v>0.46</v>
      </c>
      <c r="BC11" s="231">
        <f>ข้อมูล!AA9</f>
        <v>1.77</v>
      </c>
      <c r="BD11" s="231">
        <f>ข้อมูล!AB9</f>
        <v>0.87</v>
      </c>
      <c r="BE11" s="231">
        <f>ข้อมูล!AC9</f>
        <v>0.62</v>
      </c>
      <c r="BF11" s="231">
        <f>ข้อมูล!AD9</f>
        <v>2.17</v>
      </c>
      <c r="BG11" s="231">
        <f>ข้อมูล!AE9</f>
        <v>1.08</v>
      </c>
      <c r="BH11" s="231">
        <f>ข้อมูล!BR9</f>
        <v>1.06</v>
      </c>
      <c r="BI11" s="231">
        <f>ข้อมูล!BS9</f>
        <v>3.01</v>
      </c>
      <c r="BJ11" s="231">
        <f>ข้อมูล!H9</f>
        <v>3.18</v>
      </c>
      <c r="BK11" s="231">
        <f>ข้อมูล!L9</f>
        <v>2.09</v>
      </c>
      <c r="BL11" s="231">
        <f>ข้อมูล!M9</f>
        <v>3.93</v>
      </c>
      <c r="BM11" s="231">
        <f>ข้อมูล!N9</f>
        <v>4</v>
      </c>
      <c r="BN11" s="231">
        <f>ข้อมูล!O9</f>
        <v>1.63</v>
      </c>
      <c r="BO11" s="231">
        <f>ข้อมูล!BU9</f>
        <v>3.48</v>
      </c>
      <c r="BP11" s="231">
        <f>ข้อมูล!K9</f>
        <v>5.22</v>
      </c>
      <c r="BQ11" s="232">
        <f>ข้อมูล!BJ9</f>
        <v>2.25</v>
      </c>
      <c r="BR11" s="232">
        <f>ข้อมูล!BK9</f>
        <v>4.5199999999999996</v>
      </c>
      <c r="BS11" s="232">
        <f>ข้อมูล!BL9</f>
        <v>4.71</v>
      </c>
      <c r="BT11" s="232">
        <f>ข้อมูล!BM9</f>
        <v>3.45</v>
      </c>
      <c r="BU11" s="232">
        <f>ข้อมูล!BN9</f>
        <v>1.79</v>
      </c>
      <c r="BV11" s="231">
        <f>ข้อมูล!BQ9</f>
        <v>3.05</v>
      </c>
      <c r="BW11" s="231">
        <f>ข้อมูล!BV9</f>
        <v>5.66</v>
      </c>
      <c r="BX11" s="231">
        <f>ข้อมูล!BW9</f>
        <v>3.39</v>
      </c>
    </row>
    <row r="12" spans="1:76" s="233" customFormat="1">
      <c r="A12" s="228">
        <f>ข้อมูล!A10</f>
        <v>44561</v>
      </c>
      <c r="B12" s="244" t="s">
        <v>90</v>
      </c>
      <c r="C12" s="245" t="s">
        <v>91</v>
      </c>
      <c r="D12" s="231">
        <f>ข้อมูล!F10</f>
        <v>105.69</v>
      </c>
      <c r="E12" s="231">
        <f>ข้อมูล!AG10</f>
        <v>102.94</v>
      </c>
      <c r="F12" s="231">
        <f>ข้อมูล!AH10</f>
        <v>242.13</v>
      </c>
      <c r="G12" s="231">
        <f>ข้อมูล!AI10</f>
        <v>84.12</v>
      </c>
      <c r="H12" s="231">
        <f>ข้อมูล!AJ10</f>
        <v>152.29</v>
      </c>
      <c r="I12" s="231">
        <f>ข้อมูล!AK10</f>
        <v>121.79</v>
      </c>
      <c r="J12" s="231">
        <f>ข้อมูล!AL10</f>
        <v>204.98</v>
      </c>
      <c r="K12" s="231">
        <f>ข้อมูล!AM10</f>
        <v>89.98</v>
      </c>
      <c r="L12" s="231">
        <f>ข้อมูล!AN10</f>
        <v>167.33</v>
      </c>
      <c r="M12" s="231">
        <f>ข้อมูล!AO10</f>
        <v>127.76</v>
      </c>
      <c r="N12" s="231">
        <f>ข้อมูล!AP10</f>
        <v>56.85</v>
      </c>
      <c r="O12" s="231">
        <f>ข้อมูล!AQ10</f>
        <v>118.39</v>
      </c>
      <c r="P12" s="231">
        <f>ข้อมูล!J10</f>
        <v>95.86</v>
      </c>
      <c r="Q12" s="231">
        <f>ข้อมูล!AF10</f>
        <v>212.96</v>
      </c>
      <c r="R12" s="231">
        <f>ข้อมูล!AW10</f>
        <v>207</v>
      </c>
      <c r="S12" s="231">
        <f>ข้อมูล!AX10</f>
        <v>322.64</v>
      </c>
      <c r="T12" s="231">
        <f>ข้อมูล!AY10</f>
        <v>172.78</v>
      </c>
      <c r="U12" s="231">
        <f>ข้อมูล!AZ10</f>
        <v>180.68</v>
      </c>
      <c r="V12" s="231">
        <f>ข้อมูล!BA10</f>
        <v>133.69999999999999</v>
      </c>
      <c r="W12" s="231">
        <f>ข้อมูล!BB10</f>
        <v>206.91</v>
      </c>
      <c r="X12" s="231">
        <f>ข้อมูล!BC10</f>
        <v>203.21</v>
      </c>
      <c r="Y12" s="231">
        <f>ข้อมูล!BO10</f>
        <v>312.66000000000003</v>
      </c>
      <c r="Z12" s="231">
        <f>ข้อมูล!BX10</f>
        <v>74.72</v>
      </c>
      <c r="AA12" s="231">
        <f>ข้อมูล!D10</f>
        <v>37.33</v>
      </c>
      <c r="AB12" s="231">
        <f>ข้อมูล!P10</f>
        <v>64.92</v>
      </c>
      <c r="AC12" s="231">
        <f>ข้อมูล!Q10</f>
        <v>106.6</v>
      </c>
      <c r="AD12" s="231">
        <f>ข้อมูล!R10</f>
        <v>652.75</v>
      </c>
      <c r="AE12" s="231">
        <f>ข้อมูล!S10</f>
        <v>160.59</v>
      </c>
      <c r="AF12" s="231">
        <f>ข้อมูล!T10</f>
        <v>113.12</v>
      </c>
      <c r="AG12" s="231">
        <f>ข้อมูล!U10</f>
        <v>115.5</v>
      </c>
      <c r="AH12" s="231">
        <f>ข้อมูล!V10</f>
        <v>143.38</v>
      </c>
      <c r="AI12" s="231">
        <f>ข้อมูล!W10</f>
        <v>131.46</v>
      </c>
      <c r="AJ12" s="231">
        <f>ข้อมูล!X10</f>
        <v>271.72000000000003</v>
      </c>
      <c r="AK12" s="231">
        <f>ข้อมูล!Y10</f>
        <v>98.34</v>
      </c>
      <c r="AL12" s="231">
        <f>ข้อมูล!BT10</f>
        <v>207.36</v>
      </c>
      <c r="AM12" s="231">
        <f>ข้อมูล!I10</f>
        <v>42.48</v>
      </c>
      <c r="AN12" s="231">
        <f>ข้อมูล!AR10</f>
        <v>76.5</v>
      </c>
      <c r="AO12" s="231">
        <f>ข้อมูล!AS10</f>
        <v>115.01</v>
      </c>
      <c r="AP12" s="231">
        <f>ข้อมูล!AT10</f>
        <v>54.05</v>
      </c>
      <c r="AQ12" s="231">
        <f>ข้อมูล!AU10</f>
        <v>64.760000000000005</v>
      </c>
      <c r="AR12" s="231">
        <f>ข้อมูล!AV10</f>
        <v>103.87</v>
      </c>
      <c r="AS12" s="231">
        <f>ข้อมูล!BP10</f>
        <v>41.16</v>
      </c>
      <c r="AT12" s="231">
        <f>ข้อมูล!G10</f>
        <v>129.74</v>
      </c>
      <c r="AU12" s="231">
        <f>ข้อมูล!BD10</f>
        <v>93.75</v>
      </c>
      <c r="AV12" s="231">
        <f>ข้อมูล!BE10</f>
        <v>187.65</v>
      </c>
      <c r="AW12" s="231">
        <f>ข้อมูล!BF10</f>
        <v>263.25</v>
      </c>
      <c r="AX12" s="231">
        <f>ข้อมูล!BG10</f>
        <v>80.989999999999995</v>
      </c>
      <c r="AY12" s="231">
        <f>ข้อมูล!BH10</f>
        <v>150.13999999999999</v>
      </c>
      <c r="AZ12" s="231">
        <f>ข้อมูล!BI10</f>
        <v>257.66000000000003</v>
      </c>
      <c r="BA12" s="231">
        <f>ข้อมูล!E10</f>
        <v>9.58</v>
      </c>
      <c r="BB12" s="231">
        <f>ข้อมูล!Z10</f>
        <v>323.95</v>
      </c>
      <c r="BC12" s="231">
        <f>ข้อมูล!AA10</f>
        <v>77.84</v>
      </c>
      <c r="BD12" s="231">
        <f>ข้อมูล!AB10</f>
        <v>130.03</v>
      </c>
      <c r="BE12" s="231">
        <f>ข้อมูล!AC10</f>
        <v>138.16</v>
      </c>
      <c r="BF12" s="231">
        <f>ข้อมูล!AD10</f>
        <v>165.65</v>
      </c>
      <c r="BG12" s="231">
        <f>ข้อมูล!AE10</f>
        <v>359.46</v>
      </c>
      <c r="BH12" s="231">
        <f>ข้อมูล!BR10</f>
        <v>315.27999999999997</v>
      </c>
      <c r="BI12" s="231">
        <f>ข้อมูล!BS10</f>
        <v>362.58</v>
      </c>
      <c r="BJ12" s="231">
        <f>ข้อมูล!H10</f>
        <v>44.9</v>
      </c>
      <c r="BK12" s="231">
        <f>ข้อมูล!L10</f>
        <v>206.27</v>
      </c>
      <c r="BL12" s="231">
        <f>ข้อมูล!M10</f>
        <v>215.93</v>
      </c>
      <c r="BM12" s="231">
        <f>ข้อมูล!N10</f>
        <v>127.5</v>
      </c>
      <c r="BN12" s="231">
        <f>ข้อมูล!O10</f>
        <v>101.04</v>
      </c>
      <c r="BO12" s="231">
        <f>ข้อมูล!BU10</f>
        <v>188.94</v>
      </c>
      <c r="BP12" s="231">
        <f>ข้อมูล!K10</f>
        <v>80.55</v>
      </c>
      <c r="BQ12" s="232">
        <f>ข้อมูล!BJ10</f>
        <v>276.72000000000003</v>
      </c>
      <c r="BR12" s="232">
        <f>ข้อมูล!BK10</f>
        <v>48.31</v>
      </c>
      <c r="BS12" s="232">
        <f>ข้อมูล!BL10</f>
        <v>80.900000000000006</v>
      </c>
      <c r="BT12" s="232">
        <f>ข้อมูล!BM10</f>
        <v>65.91</v>
      </c>
      <c r="BU12" s="232">
        <f>ข้อมูล!BN10</f>
        <v>60.96</v>
      </c>
      <c r="BV12" s="231">
        <f>ข้อมูล!BQ10</f>
        <v>134.68</v>
      </c>
      <c r="BW12" s="231">
        <f>ข้อมูล!BV10</f>
        <v>239.73</v>
      </c>
      <c r="BX12" s="231">
        <f>ข้อมูล!BW10</f>
        <v>178.14</v>
      </c>
    </row>
    <row r="13" spans="1:76" s="233" customFormat="1">
      <c r="A13" s="228">
        <f>ข้อมูล!A11</f>
        <v>44561</v>
      </c>
      <c r="B13" s="247" t="s">
        <v>92</v>
      </c>
      <c r="C13" s="248" t="s">
        <v>93</v>
      </c>
      <c r="D13" s="231">
        <f>ข้อมูล!F11</f>
        <v>94.44</v>
      </c>
      <c r="E13" s="231">
        <f>ข้อมูล!AG11</f>
        <v>53.19</v>
      </c>
      <c r="F13" s="231">
        <f>ข้อมูล!AH11</f>
        <v>33</v>
      </c>
      <c r="G13" s="231">
        <f>ข้อมูล!AI11</f>
        <v>114.67</v>
      </c>
      <c r="H13" s="231">
        <f>ข้อมูล!AJ11</f>
        <v>50.89</v>
      </c>
      <c r="I13" s="231">
        <f>ข้อมูล!AK11</f>
        <v>48.45</v>
      </c>
      <c r="J13" s="231">
        <f>ข้อมูล!AL11</f>
        <v>43.03</v>
      </c>
      <c r="K13" s="231">
        <f>ข้อมูล!AM11</f>
        <v>46.81</v>
      </c>
      <c r="L13" s="231">
        <f>ข้อมูล!AN11</f>
        <v>40.86</v>
      </c>
      <c r="M13" s="231">
        <f>ข้อมูล!AO11</f>
        <v>29.55</v>
      </c>
      <c r="N13" s="231">
        <f>ข้อมูล!AP11</f>
        <v>25.18</v>
      </c>
      <c r="O13" s="231">
        <f>ข้อมูล!AQ11</f>
        <v>27.69</v>
      </c>
      <c r="P13" s="231">
        <f>ข้อมูล!J11</f>
        <v>124.61</v>
      </c>
      <c r="Q13" s="231">
        <f>ข้อมูล!AF11</f>
        <v>116.41</v>
      </c>
      <c r="R13" s="231">
        <f>ข้อมูล!AW11</f>
        <v>142.16</v>
      </c>
      <c r="S13" s="231">
        <f>ข้อมูล!AX11</f>
        <v>-254.08</v>
      </c>
      <c r="T13" s="231">
        <f>ข้อมูล!AY11</f>
        <v>-767.59</v>
      </c>
      <c r="U13" s="231">
        <f>ข้อมูล!AZ11</f>
        <v>168.17</v>
      </c>
      <c r="V13" s="231">
        <f>ข้อมูล!BA11</f>
        <v>53.97</v>
      </c>
      <c r="W13" s="231">
        <f>ข้อมูล!BB11</f>
        <v>83.16</v>
      </c>
      <c r="X13" s="231">
        <f>ข้อมูล!BC11</f>
        <v>272.05</v>
      </c>
      <c r="Y13" s="231">
        <f>ข้อมูล!BO11</f>
        <v>71.680000000000007</v>
      </c>
      <c r="Z13" s="231">
        <f>ข้อมูล!BX11</f>
        <v>181.19</v>
      </c>
      <c r="AA13" s="231">
        <f>ข้อมูล!D11</f>
        <v>128.91</v>
      </c>
      <c r="AB13" s="231">
        <f>ข้อมูล!P11</f>
        <v>145.26</v>
      </c>
      <c r="AC13" s="231">
        <f>ข้อมูล!Q11</f>
        <v>239.43</v>
      </c>
      <c r="AD13" s="231">
        <f>ข้อมูล!R11</f>
        <v>404.28</v>
      </c>
      <c r="AE13" s="231">
        <f>ข้อมูล!S11</f>
        <v>158.84</v>
      </c>
      <c r="AF13" s="231">
        <f>ข้อมูล!T11</f>
        <v>123.22</v>
      </c>
      <c r="AG13" s="231">
        <f>ข้อมูล!U11</f>
        <v>72.52</v>
      </c>
      <c r="AH13" s="231">
        <f>ข้อมูล!V11</f>
        <v>199.29</v>
      </c>
      <c r="AI13" s="231">
        <f>ข้อมูล!W11</f>
        <v>190.16</v>
      </c>
      <c r="AJ13" s="231">
        <f>ข้อมูล!X11</f>
        <v>99.51</v>
      </c>
      <c r="AK13" s="231">
        <f>ข้อมูล!Y11</f>
        <v>53.53</v>
      </c>
      <c r="AL13" s="231">
        <f>ข้อมูล!BT11</f>
        <v>42.68</v>
      </c>
      <c r="AM13" s="231">
        <f>ข้อมูล!I11</f>
        <v>35.07</v>
      </c>
      <c r="AN13" s="231">
        <f>ข้อมูล!AR11</f>
        <v>99.05</v>
      </c>
      <c r="AO13" s="231">
        <f>ข้อมูล!AS11</f>
        <v>54.26</v>
      </c>
      <c r="AP13" s="231">
        <f>ข้อมูล!AT11</f>
        <v>81.84</v>
      </c>
      <c r="AQ13" s="231">
        <f>ข้อมูล!AU11</f>
        <v>92.33</v>
      </c>
      <c r="AR13" s="231">
        <f>ข้อมูล!AV11</f>
        <v>59.94</v>
      </c>
      <c r="AS13" s="231">
        <f>ข้อมูล!BP11</f>
        <v>52.59</v>
      </c>
      <c r="AT13" s="231">
        <f>ข้อมูล!G11</f>
        <v>106.43</v>
      </c>
      <c r="AU13" s="231">
        <f>ข้อมูล!BD11</f>
        <v>83.2</v>
      </c>
      <c r="AV13" s="231">
        <f>ข้อมูล!BE11</f>
        <v>173.28</v>
      </c>
      <c r="AW13" s="231">
        <f>ข้อมูล!BF11</f>
        <v>182.56</v>
      </c>
      <c r="AX13" s="231">
        <f>ข้อมูล!BG11</f>
        <v>69.17</v>
      </c>
      <c r="AY13" s="231">
        <f>ข้อมูล!BH11</f>
        <v>117.31</v>
      </c>
      <c r="AZ13" s="231">
        <f>ข้อมูล!BI11</f>
        <v>115.58</v>
      </c>
      <c r="BA13" s="231">
        <f>ข้อมูล!E11</f>
        <v>66.86</v>
      </c>
      <c r="BB13" s="231">
        <f>ข้อมูล!Z11</f>
        <v>126.69</v>
      </c>
      <c r="BC13" s="231">
        <f>ข้อมูล!AA11</f>
        <v>71.680000000000007</v>
      </c>
      <c r="BD13" s="231">
        <f>ข้อมูล!AB11</f>
        <v>422.18</v>
      </c>
      <c r="BE13" s="231">
        <f>ข้อมูล!AC11</f>
        <v>176.11</v>
      </c>
      <c r="BF13" s="231">
        <f>ข้อมูล!AD11</f>
        <v>166.71</v>
      </c>
      <c r="BG13" s="231">
        <f>ข้อมูล!AE11</f>
        <v>161.02000000000001</v>
      </c>
      <c r="BH13" s="231">
        <f>ข้อมูล!BR11</f>
        <v>130.34</v>
      </c>
      <c r="BI13" s="231">
        <f>ข้อมูล!BS11</f>
        <v>324.93</v>
      </c>
      <c r="BJ13" s="231">
        <f>ข้อมูล!H11</f>
        <v>46</v>
      </c>
      <c r="BK13" s="231">
        <f>ข้อมูล!L11</f>
        <v>184.42</v>
      </c>
      <c r="BL13" s="231">
        <f>ข้อมูล!M11</f>
        <v>39.479999999999997</v>
      </c>
      <c r="BM13" s="231">
        <f>ข้อมูล!N11</f>
        <v>58.72</v>
      </c>
      <c r="BN13" s="231">
        <f>ข้อมูล!O11</f>
        <v>66.510000000000005</v>
      </c>
      <c r="BO13" s="231">
        <f>ข้อมูล!BU11</f>
        <v>88.41</v>
      </c>
      <c r="BP13" s="231">
        <f>ข้อมูล!K11</f>
        <v>66.680000000000007</v>
      </c>
      <c r="BQ13" s="232">
        <f>ข้อมูล!BJ11</f>
        <v>50.49</v>
      </c>
      <c r="BR13" s="232">
        <f>ข้อมูล!BK11</f>
        <v>135.31</v>
      </c>
      <c r="BS13" s="232">
        <f>ข้อมูล!BL11</f>
        <v>118.03</v>
      </c>
      <c r="BT13" s="232">
        <f>ข้อมูล!BM11</f>
        <v>154.16999999999999</v>
      </c>
      <c r="BU13" s="232">
        <f>ข้อมูล!BN11</f>
        <v>129.02000000000001</v>
      </c>
      <c r="BV13" s="231">
        <f>ข้อมูล!BQ11</f>
        <v>87.65</v>
      </c>
      <c r="BW13" s="231">
        <f>ข้อมูล!BV11</f>
        <v>8.43</v>
      </c>
      <c r="BX13" s="231">
        <f>ข้อมูล!BW11</f>
        <v>126.88</v>
      </c>
    </row>
    <row r="14" spans="1:76" s="233" customFormat="1">
      <c r="A14" s="228">
        <f>ข้อมูล!A12</f>
        <v>44561</v>
      </c>
      <c r="B14" s="249" t="s">
        <v>94</v>
      </c>
      <c r="C14" s="250" t="s">
        <v>95</v>
      </c>
      <c r="D14" s="231">
        <f>ข้อมูล!F12</f>
        <v>36.64</v>
      </c>
      <c r="E14" s="231">
        <f>ข้อมูล!AG12</f>
        <v>99.34</v>
      </c>
      <c r="F14" s="231">
        <f>ข้อมูล!AH12</f>
        <v>63.63</v>
      </c>
      <c r="G14" s="231">
        <f>ข้อมูล!AI12</f>
        <v>81.8</v>
      </c>
      <c r="H14" s="231">
        <f>ข้อมูล!AJ12</f>
        <v>65.430000000000007</v>
      </c>
      <c r="I14" s="231">
        <f>ข้อมูล!AK12</f>
        <v>74.400000000000006</v>
      </c>
      <c r="J14" s="231">
        <f>ข้อมูล!AL12</f>
        <v>76.709999999999994</v>
      </c>
      <c r="K14" s="231">
        <f>ข้อมูล!AM12</f>
        <v>70.040000000000006</v>
      </c>
      <c r="L14" s="231">
        <f>ข้อมูล!AN12</f>
        <v>57.21</v>
      </c>
      <c r="M14" s="231">
        <f>ข้อมูล!AO12</f>
        <v>95.5</v>
      </c>
      <c r="N14" s="231">
        <f>ข้อมูล!AP12</f>
        <v>52.71</v>
      </c>
      <c r="O14" s="231">
        <f>ข้อมูล!AQ12</f>
        <v>95.65</v>
      </c>
      <c r="P14" s="231">
        <f>ข้อมูล!J12</f>
        <v>107.55</v>
      </c>
      <c r="Q14" s="231">
        <f>ข้อมูล!AF12</f>
        <v>118.37</v>
      </c>
      <c r="R14" s="231">
        <f>ข้อมูล!AW12</f>
        <v>277.35000000000002</v>
      </c>
      <c r="S14" s="231">
        <f>ข้อมูล!AX12</f>
        <v>143.66999999999999</v>
      </c>
      <c r="T14" s="231">
        <f>ข้อมูล!AY12</f>
        <v>155.6</v>
      </c>
      <c r="U14" s="231">
        <f>ข้อมูล!AZ12</f>
        <v>145.78</v>
      </c>
      <c r="V14" s="231">
        <f>ข้อมูล!BA12</f>
        <v>135.15</v>
      </c>
      <c r="W14" s="231">
        <f>ข้อมูล!BB12</f>
        <v>81.89</v>
      </c>
      <c r="X14" s="231">
        <f>ข้อมูล!BC12</f>
        <v>175.78</v>
      </c>
      <c r="Y14" s="231">
        <f>ข้อมูล!BO12</f>
        <v>189.21</v>
      </c>
      <c r="Z14" s="231">
        <f>ข้อมูล!BX12</f>
        <v>80.19</v>
      </c>
      <c r="AA14" s="231">
        <f>ข้อมูล!D12</f>
        <v>161.51</v>
      </c>
      <c r="AB14" s="231">
        <f>ข้อมูล!P12</f>
        <v>108.61</v>
      </c>
      <c r="AC14" s="231">
        <f>ข้อมูล!Q12</f>
        <v>99.99</v>
      </c>
      <c r="AD14" s="231">
        <f>ข้อมูล!R12</f>
        <v>87.41</v>
      </c>
      <c r="AE14" s="231">
        <f>ข้อมูล!S12</f>
        <v>133.87</v>
      </c>
      <c r="AF14" s="231">
        <f>ข้อมูล!T12</f>
        <v>93.85</v>
      </c>
      <c r="AG14" s="231">
        <f>ข้อมูล!U12</f>
        <v>161.35</v>
      </c>
      <c r="AH14" s="231">
        <f>ข้อมูล!V12</f>
        <v>155.72999999999999</v>
      </c>
      <c r="AI14" s="231">
        <f>ข้อมูล!W12</f>
        <v>110.02</v>
      </c>
      <c r="AJ14" s="231">
        <f>ข้อมูล!X12</f>
        <v>133.84</v>
      </c>
      <c r="AK14" s="231">
        <f>ข้อมูล!Y12</f>
        <v>159.19</v>
      </c>
      <c r="AL14" s="231">
        <f>ข้อมูล!BT12</f>
        <v>135.88999999999999</v>
      </c>
      <c r="AM14" s="231">
        <f>ข้อมูล!I12</f>
        <v>195</v>
      </c>
      <c r="AN14" s="231">
        <f>ข้อมูล!AR12</f>
        <v>140.27000000000001</v>
      </c>
      <c r="AO14" s="231">
        <f>ข้อมูล!AS12</f>
        <v>96.87</v>
      </c>
      <c r="AP14" s="231">
        <f>ข้อมูล!AT12</f>
        <v>79.3</v>
      </c>
      <c r="AQ14" s="231">
        <f>ข้อมูล!AU12</f>
        <v>68.28</v>
      </c>
      <c r="AR14" s="231">
        <f>ข้อมูล!AV12</f>
        <v>80.349999999999994</v>
      </c>
      <c r="AS14" s="231">
        <f>ข้อมูล!BP12</f>
        <v>51.12</v>
      </c>
      <c r="AT14" s="231">
        <f>ข้อมูล!G12</f>
        <v>103.24</v>
      </c>
      <c r="AU14" s="231">
        <f>ข้อมูล!BD12</f>
        <v>134.44</v>
      </c>
      <c r="AV14" s="231">
        <f>ข้อมูล!BE12</f>
        <v>116.51</v>
      </c>
      <c r="AW14" s="231">
        <f>ข้อมูล!BF12</f>
        <v>146.24</v>
      </c>
      <c r="AX14" s="231">
        <f>ข้อมูล!BG12</f>
        <v>87.22</v>
      </c>
      <c r="AY14" s="231">
        <f>ข้อมูล!BH12</f>
        <v>160.85</v>
      </c>
      <c r="AZ14" s="231">
        <f>ข้อมูล!BI12</f>
        <v>181.49</v>
      </c>
      <c r="BA14" s="231">
        <f>ข้อมูล!E12</f>
        <v>23.87</v>
      </c>
      <c r="BB14" s="231">
        <f>ข้อมูล!Z12</f>
        <v>82.98</v>
      </c>
      <c r="BC14" s="231">
        <f>ข้อมูล!AA12</f>
        <v>80.989999999999995</v>
      </c>
      <c r="BD14" s="231">
        <f>ข้อมูล!AB12</f>
        <v>105.72</v>
      </c>
      <c r="BE14" s="231">
        <f>ข้อมูล!AC12</f>
        <v>68.84</v>
      </c>
      <c r="BF14" s="231">
        <f>ข้อมูล!AD12</f>
        <v>190.52</v>
      </c>
      <c r="BG14" s="231">
        <f>ข้อมูล!AE12</f>
        <v>85.71</v>
      </c>
      <c r="BH14" s="231">
        <f>ข้อมูล!BR12</f>
        <v>138.43</v>
      </c>
      <c r="BI14" s="231">
        <f>ข้อมูล!BS12</f>
        <v>569.52</v>
      </c>
      <c r="BJ14" s="231">
        <f>ข้อมูล!H12</f>
        <v>112.64</v>
      </c>
      <c r="BK14" s="231">
        <f>ข้อมูล!L12</f>
        <v>285.23</v>
      </c>
      <c r="BL14" s="231">
        <f>ข้อมูล!M12</f>
        <v>41.73</v>
      </c>
      <c r="BM14" s="231">
        <f>ข้อมูล!N12</f>
        <v>125.19</v>
      </c>
      <c r="BN14" s="231">
        <f>ข้อมูล!O12</f>
        <v>90.58</v>
      </c>
      <c r="BO14" s="231">
        <f>ข้อมูล!BU12</f>
        <v>400.45</v>
      </c>
      <c r="BP14" s="231">
        <f>ข้อมูล!K12</f>
        <v>47.04</v>
      </c>
      <c r="BQ14" s="232">
        <f>ข้อมูล!BJ12</f>
        <v>85.36</v>
      </c>
      <c r="BR14" s="232">
        <f>ข้อมูล!BK12</f>
        <v>105.31</v>
      </c>
      <c r="BS14" s="232">
        <f>ข้อมูล!BL12</f>
        <v>71.31</v>
      </c>
      <c r="BT14" s="232">
        <f>ข้อมูล!BM12</f>
        <v>51.36</v>
      </c>
      <c r="BU14" s="232">
        <f>ข้อมูล!BN12</f>
        <v>97.42</v>
      </c>
      <c r="BV14" s="231">
        <f>ข้อมูล!BQ12</f>
        <v>94.16</v>
      </c>
      <c r="BW14" s="231">
        <f>ข้อมูล!BV12</f>
        <v>151.5</v>
      </c>
      <c r="BX14" s="231">
        <f>ข้อมูล!BW12</f>
        <v>163.5</v>
      </c>
    </row>
    <row r="15" spans="1:76" s="233" customFormat="1">
      <c r="A15" s="228">
        <f>ข้อมูล!A13</f>
        <v>44561</v>
      </c>
      <c r="B15" s="251" t="s">
        <v>96</v>
      </c>
      <c r="C15" s="252" t="s">
        <v>97</v>
      </c>
      <c r="D15" s="231">
        <f>ข้อมูล!F13</f>
        <v>88.93</v>
      </c>
      <c r="E15" s="231">
        <f>ข้อมูล!AG13</f>
        <v>135.58000000000001</v>
      </c>
      <c r="F15" s="231">
        <f>ข้อมูล!AH13</f>
        <v>252.79</v>
      </c>
      <c r="G15" s="231">
        <f>ข้อมูล!AI13</f>
        <v>105.5</v>
      </c>
      <c r="H15" s="231">
        <f>ข้อมูล!AJ13</f>
        <v>96.46</v>
      </c>
      <c r="I15" s="231">
        <f>ข้อมูล!AK13</f>
        <v>139.58000000000001</v>
      </c>
      <c r="J15" s="231">
        <f>ข้อมูล!AL13</f>
        <v>140.22999999999999</v>
      </c>
      <c r="K15" s="231">
        <f>ข้อมูล!AM13</f>
        <v>87.16</v>
      </c>
      <c r="L15" s="231">
        <f>ข้อมูล!AN13</f>
        <v>87.22</v>
      </c>
      <c r="M15" s="231">
        <f>ข้อมูล!AO13</f>
        <v>71.97</v>
      </c>
      <c r="N15" s="231">
        <f>ข้อมูล!AP13</f>
        <v>68.75</v>
      </c>
      <c r="O15" s="231">
        <f>ข้อมูล!AQ13</f>
        <v>28.35</v>
      </c>
      <c r="P15" s="231">
        <f>ข้อมูล!J13</f>
        <v>71.099999999999994</v>
      </c>
      <c r="Q15" s="231">
        <f>ข้อมูล!AF13</f>
        <v>354.82</v>
      </c>
      <c r="R15" s="231">
        <f>ข้อมูล!AW13</f>
        <v>383.99</v>
      </c>
      <c r="S15" s="231">
        <f>ข้อมูล!AX13</f>
        <v>430.42</v>
      </c>
      <c r="T15" s="231">
        <f>ข้อมูล!AY13</f>
        <v>525.04999999999995</v>
      </c>
      <c r="U15" s="231">
        <f>ข้อมูล!AZ13</f>
        <v>559.01</v>
      </c>
      <c r="V15" s="231">
        <f>ข้อมูล!BA13</f>
        <v>164.33</v>
      </c>
      <c r="W15" s="231">
        <f>ข้อมูล!BB13</f>
        <v>275.35000000000002</v>
      </c>
      <c r="X15" s="231">
        <f>ข้อมูล!BC13</f>
        <v>255.19</v>
      </c>
      <c r="Y15" s="231">
        <f>ข้อมูล!BO13</f>
        <v>224.59</v>
      </c>
      <c r="Z15" s="231">
        <f>ข้อมูล!BX13</f>
        <v>394.84</v>
      </c>
      <c r="AA15" s="231">
        <f>ข้อมูล!D13</f>
        <v>225.12</v>
      </c>
      <c r="AB15" s="231">
        <f>ข้อมูล!P13</f>
        <v>290.08999999999997</v>
      </c>
      <c r="AC15" s="231">
        <f>ข้อมูล!Q13</f>
        <v>370.74</v>
      </c>
      <c r="AD15" s="231">
        <f>ข้อมูล!R13</f>
        <v>430.38</v>
      </c>
      <c r="AE15" s="231">
        <f>ข้อมูล!S13</f>
        <v>222.3</v>
      </c>
      <c r="AF15" s="231">
        <f>ข้อมูล!T13</f>
        <v>308.36</v>
      </c>
      <c r="AG15" s="231">
        <f>ข้อมูล!U13</f>
        <v>327.74</v>
      </c>
      <c r="AH15" s="231">
        <f>ข้อมูล!V13</f>
        <v>85.82</v>
      </c>
      <c r="AI15" s="231">
        <f>ข้อมูล!W13</f>
        <v>134.97999999999999</v>
      </c>
      <c r="AJ15" s="231">
        <f>ข้อมูล!X13</f>
        <v>314.52999999999997</v>
      </c>
      <c r="AK15" s="231">
        <f>ข้อมูล!Y13</f>
        <v>187.65</v>
      </c>
      <c r="AL15" s="231">
        <f>ข้อมูล!BT13</f>
        <v>304.31</v>
      </c>
      <c r="AM15" s="231">
        <f>ข้อมูล!I13</f>
        <v>46.92</v>
      </c>
      <c r="AN15" s="231">
        <f>ข้อมูล!AR13</f>
        <v>1962.49</v>
      </c>
      <c r="AO15" s="231">
        <f>ข้อมูล!AS13</f>
        <v>77.489999999999995</v>
      </c>
      <c r="AP15" s="231">
        <f>ข้อมูล!AT13</f>
        <v>80.59</v>
      </c>
      <c r="AQ15" s="231">
        <f>ข้อมูล!AU13</f>
        <v>126.94</v>
      </c>
      <c r="AR15" s="231">
        <f>ข้อมูล!AV13</f>
        <v>82.31</v>
      </c>
      <c r="AS15" s="231">
        <f>ข้อมูล!BP13</f>
        <v>77.64</v>
      </c>
      <c r="AT15" s="231">
        <f>ข้อมูล!G13</f>
        <v>227.29</v>
      </c>
      <c r="AU15" s="231">
        <f>ข้อมูล!BD13</f>
        <v>98.03</v>
      </c>
      <c r="AV15" s="231">
        <f>ข้อมูล!BE13</f>
        <v>118.52</v>
      </c>
      <c r="AW15" s="231">
        <f>ข้อมูล!BF13</f>
        <v>361.68</v>
      </c>
      <c r="AX15" s="231">
        <f>ข้อมูล!BG13</f>
        <v>200.64</v>
      </c>
      <c r="AY15" s="231">
        <f>ข้อมูล!BH13</f>
        <v>117.81</v>
      </c>
      <c r="AZ15" s="231">
        <f>ข้อมูล!BI13</f>
        <v>182.57</v>
      </c>
      <c r="BA15" s="231">
        <f>ข้อมูล!E13</f>
        <v>100.25</v>
      </c>
      <c r="BB15" s="231">
        <f>ข้อมูล!Z13</f>
        <v>276.23</v>
      </c>
      <c r="BC15" s="231">
        <f>ข้อมูล!AA13</f>
        <v>289.23</v>
      </c>
      <c r="BD15" s="231">
        <f>ข้อมูล!AB13</f>
        <v>574.04</v>
      </c>
      <c r="BE15" s="231">
        <f>ข้อมูล!AC13</f>
        <v>222.95</v>
      </c>
      <c r="BF15" s="231">
        <f>ข้อมูล!AD13</f>
        <v>187.62</v>
      </c>
      <c r="BG15" s="231">
        <f>ข้อมูล!AE13</f>
        <v>160.75</v>
      </c>
      <c r="BH15" s="231">
        <f>ข้อมูล!BR13</f>
        <v>117.95</v>
      </c>
      <c r="BI15" s="231">
        <f>ข้อมูล!BS13</f>
        <v>380.77</v>
      </c>
      <c r="BJ15" s="231">
        <f>ข้อมูล!H13</f>
        <v>53.19</v>
      </c>
      <c r="BK15" s="231">
        <f>ข้อมูล!L13</f>
        <v>177.14</v>
      </c>
      <c r="BL15" s="231">
        <f>ข้อมูล!M13</f>
        <v>0</v>
      </c>
      <c r="BM15" s="231">
        <f>ข้อมูล!N13</f>
        <v>284.06</v>
      </c>
      <c r="BN15" s="231">
        <f>ข้อมูล!O13</f>
        <v>-3025.88</v>
      </c>
      <c r="BO15" s="231">
        <f>ข้อมูล!BU13</f>
        <v>0</v>
      </c>
      <c r="BP15" s="231">
        <f>ข้อมูล!K13</f>
        <v>57.58</v>
      </c>
      <c r="BQ15" s="232">
        <f>ข้อมูล!BJ13</f>
        <v>88.22</v>
      </c>
      <c r="BR15" s="232">
        <f>ข้อมูล!BK13</f>
        <v>314.20999999999998</v>
      </c>
      <c r="BS15" s="232">
        <f>ข้อมูล!BL13</f>
        <v>80.260000000000005</v>
      </c>
      <c r="BT15" s="232">
        <f>ข้อมูล!BM13</f>
        <v>71.61</v>
      </c>
      <c r="BU15" s="232">
        <f>ข้อมูล!BN13</f>
        <v>180.81</v>
      </c>
      <c r="BV15" s="231">
        <f>ข้อมูล!BQ13</f>
        <v>105.49</v>
      </c>
      <c r="BW15" s="231">
        <f>ข้อมูล!BV13</f>
        <v>325.58999999999997</v>
      </c>
      <c r="BX15" s="231">
        <f>ข้อมูล!BW13</f>
        <v>494.62</v>
      </c>
    </row>
    <row r="16" spans="1:76" s="233" customFormat="1">
      <c r="A16" s="228">
        <f>ข้อมูล!A14</f>
        <v>44561</v>
      </c>
      <c r="B16" s="253" t="s">
        <v>98</v>
      </c>
      <c r="C16" s="254" t="s">
        <v>99</v>
      </c>
      <c r="D16" s="231">
        <f>ข้อมูล!F14</f>
        <v>40.58</v>
      </c>
      <c r="E16" s="231">
        <f>ข้อมูล!AG14</f>
        <v>36.51</v>
      </c>
      <c r="F16" s="231">
        <f>ข้อมูล!AH14</f>
        <v>70.27</v>
      </c>
      <c r="G16" s="231">
        <f>ข้อมูล!AI14</f>
        <v>72.86</v>
      </c>
      <c r="H16" s="231">
        <f>ข้อมูล!AJ14</f>
        <v>137.41999999999999</v>
      </c>
      <c r="I16" s="231">
        <f>ข้อมูล!AK14</f>
        <v>56.98</v>
      </c>
      <c r="J16" s="231">
        <f>ข้อมูล!AL14</f>
        <v>108.02</v>
      </c>
      <c r="K16" s="231">
        <f>ข้อมูล!AM14</f>
        <v>54.61</v>
      </c>
      <c r="L16" s="231">
        <f>ข้อมูล!AN14</f>
        <v>62.07</v>
      </c>
      <c r="M16" s="231">
        <f>ข้อมูล!AO14</f>
        <v>81.97</v>
      </c>
      <c r="N16" s="231">
        <f>ข้อมูล!AP14</f>
        <v>37.01</v>
      </c>
      <c r="O16" s="231">
        <f>ข้อมูล!AQ14</f>
        <v>70.64</v>
      </c>
      <c r="P16" s="231">
        <f>ข้อมูล!J14</f>
        <v>68.02</v>
      </c>
      <c r="Q16" s="231">
        <f>ข้อมูล!AF14</f>
        <v>78.77</v>
      </c>
      <c r="R16" s="231">
        <f>ข้อมูล!AW14</f>
        <v>192.72</v>
      </c>
      <c r="S16" s="231">
        <f>ข้อมูล!AX14</f>
        <v>57.39</v>
      </c>
      <c r="T16" s="231">
        <f>ข้อมูล!AY14</f>
        <v>48.5</v>
      </c>
      <c r="U16" s="231">
        <f>ข้อมูล!AZ14</f>
        <v>117.83</v>
      </c>
      <c r="V16" s="231">
        <f>ข้อมูล!BA14</f>
        <v>57.02</v>
      </c>
      <c r="W16" s="231">
        <f>ข้อมูล!BB14</f>
        <v>55.68</v>
      </c>
      <c r="X16" s="231">
        <f>ข้อมูล!BC14</f>
        <v>147.69</v>
      </c>
      <c r="Y16" s="231">
        <f>ข้อมูล!BO14</f>
        <v>65.13</v>
      </c>
      <c r="Z16" s="231">
        <f>ข้อมูล!BX14</f>
        <v>103.46</v>
      </c>
      <c r="AA16" s="231">
        <f>ข้อมูล!D14</f>
        <v>47.26</v>
      </c>
      <c r="AB16" s="231">
        <f>ข้อมูล!P14</f>
        <v>64.72</v>
      </c>
      <c r="AC16" s="231">
        <f>ข้อมูล!Q14</f>
        <v>56.97</v>
      </c>
      <c r="AD16" s="231">
        <f>ข้อมูล!R14</f>
        <v>101.94</v>
      </c>
      <c r="AE16" s="231">
        <f>ข้อมูล!S14</f>
        <v>104.07</v>
      </c>
      <c r="AF16" s="231">
        <f>ข้อมูล!T14</f>
        <v>56.65</v>
      </c>
      <c r="AG16" s="231">
        <f>ข้อมูล!U14</f>
        <v>60.54</v>
      </c>
      <c r="AH16" s="231">
        <f>ข้อมูล!V14</f>
        <v>48.41</v>
      </c>
      <c r="AI16" s="231">
        <f>ข้อมูล!W14</f>
        <v>117.56</v>
      </c>
      <c r="AJ16" s="231">
        <f>ข้อมูล!X14</f>
        <v>60.16</v>
      </c>
      <c r="AK16" s="231">
        <f>ข้อมูล!Y14</f>
        <v>82.8</v>
      </c>
      <c r="AL16" s="231">
        <f>ข้อมูล!BT14</f>
        <v>115.36</v>
      </c>
      <c r="AM16" s="231">
        <f>ข้อมูล!I14</f>
        <v>16.91</v>
      </c>
      <c r="AN16" s="231">
        <f>ข้อมูล!AR14</f>
        <v>58.84</v>
      </c>
      <c r="AO16" s="231">
        <f>ข้อมูล!AS14</f>
        <v>49.53</v>
      </c>
      <c r="AP16" s="231">
        <f>ข้อมูล!AT14</f>
        <v>47.86</v>
      </c>
      <c r="AQ16" s="231">
        <f>ข้อมูล!AU14</f>
        <v>60.65</v>
      </c>
      <c r="AR16" s="231">
        <f>ข้อมูล!AV14</f>
        <v>139.35</v>
      </c>
      <c r="AS16" s="231">
        <f>ข้อมูล!BP14</f>
        <v>97.09</v>
      </c>
      <c r="AT16" s="231">
        <f>ข้อมูล!G14</f>
        <v>47.38</v>
      </c>
      <c r="AU16" s="231">
        <f>ข้อมูล!BD14</f>
        <v>63.49</v>
      </c>
      <c r="AV16" s="231">
        <f>ข้อมูล!BE14</f>
        <v>89.1</v>
      </c>
      <c r="AW16" s="231">
        <f>ข้อมูล!BF14</f>
        <v>92.22</v>
      </c>
      <c r="AX16" s="231">
        <f>ข้อมูล!BG14</f>
        <v>36.6</v>
      </c>
      <c r="AY16" s="231">
        <f>ข้อมูล!BH14</f>
        <v>54.54</v>
      </c>
      <c r="AZ16" s="231">
        <f>ข้อมูล!BI14</f>
        <v>118.22</v>
      </c>
      <c r="BA16" s="231">
        <f>ข้อมูล!E14</f>
        <v>56.54</v>
      </c>
      <c r="BB16" s="231">
        <f>ข้อมูล!Z14</f>
        <v>71.48</v>
      </c>
      <c r="BC16" s="231">
        <f>ข้อมูล!AA14</f>
        <v>41.86</v>
      </c>
      <c r="BD16" s="231">
        <f>ข้อมูล!AB14</f>
        <v>72.41</v>
      </c>
      <c r="BE16" s="231">
        <f>ข้อมูล!AC14</f>
        <v>56.82</v>
      </c>
      <c r="BF16" s="231">
        <f>ข้อมูล!AD14</f>
        <v>22.13</v>
      </c>
      <c r="BG16" s="231">
        <f>ข้อมูล!AE14</f>
        <v>66.09</v>
      </c>
      <c r="BH16" s="231">
        <f>ข้อมูล!BR14</f>
        <v>61.39</v>
      </c>
      <c r="BI16" s="231">
        <f>ข้อมูล!BS14</f>
        <v>543.61</v>
      </c>
      <c r="BJ16" s="231">
        <f>ข้อมูล!H14</f>
        <v>75.78</v>
      </c>
      <c r="BK16" s="231">
        <f>ข้อมูล!L14</f>
        <v>65.02</v>
      </c>
      <c r="BL16" s="231">
        <f>ข้อมูล!M14</f>
        <v>96.91</v>
      </c>
      <c r="BM16" s="231">
        <f>ข้อมูล!N14</f>
        <v>74.540000000000006</v>
      </c>
      <c r="BN16" s="231">
        <f>ข้อมูล!O14</f>
        <v>72.5</v>
      </c>
      <c r="BO16" s="231">
        <f>ข้อมูล!BU14</f>
        <v>147.55000000000001</v>
      </c>
      <c r="BP16" s="231">
        <f>ข้อมูล!K14</f>
        <v>44.48</v>
      </c>
      <c r="BQ16" s="232">
        <f>ข้อมูล!BJ14</f>
        <v>96.04</v>
      </c>
      <c r="BR16" s="232">
        <f>ข้อมูล!BK14</f>
        <v>122.42</v>
      </c>
      <c r="BS16" s="232">
        <f>ข้อมูล!BL14</f>
        <v>156.79</v>
      </c>
      <c r="BT16" s="232">
        <f>ข้อมูล!BM14</f>
        <v>79.16</v>
      </c>
      <c r="BU16" s="232">
        <f>ข้อมูล!BN14</f>
        <v>53.28</v>
      </c>
      <c r="BV16" s="231">
        <f>ข้อมูล!BQ14</f>
        <v>178.14</v>
      </c>
      <c r="BW16" s="231">
        <f>ข้อมูล!BV14</f>
        <v>126.7</v>
      </c>
      <c r="BX16" s="231">
        <f>ข้อมูล!BW14</f>
        <v>79.33</v>
      </c>
    </row>
    <row r="17" spans="1:76" s="233" customFormat="1">
      <c r="A17" s="228">
        <f>ข้อมูล!A15</f>
        <v>44561</v>
      </c>
      <c r="B17" s="238" t="s">
        <v>100</v>
      </c>
      <c r="C17" s="239" t="s">
        <v>101</v>
      </c>
      <c r="D17" s="231">
        <f>ข้อมูล!F15</f>
        <v>35.520000000000003</v>
      </c>
      <c r="E17" s="231">
        <f>ข้อมูล!AG15</f>
        <v>23.12</v>
      </c>
      <c r="F17" s="231">
        <f>ข้อมูล!AH15</f>
        <v>41.59</v>
      </c>
      <c r="G17" s="231">
        <f>ข้อมูล!AI15</f>
        <v>43.18</v>
      </c>
      <c r="H17" s="231">
        <f>ข้อมูล!AJ15</f>
        <v>25.3</v>
      </c>
      <c r="I17" s="231">
        <f>ข้อมูล!AK15</f>
        <v>57.8</v>
      </c>
      <c r="J17" s="231">
        <f>ข้อมูล!AL15</f>
        <v>19.91</v>
      </c>
      <c r="K17" s="231">
        <f>ข้อมูล!AM15</f>
        <v>23.75</v>
      </c>
      <c r="L17" s="231">
        <f>ข้อมูล!AN15</f>
        <v>31.06</v>
      </c>
      <c r="M17" s="231">
        <f>ข้อมูล!AO15</f>
        <v>33.92</v>
      </c>
      <c r="N17" s="231">
        <f>ข้อมูล!AP15</f>
        <v>21.24</v>
      </c>
      <c r="O17" s="231">
        <f>ข้อมูล!AQ15</f>
        <v>26.07</v>
      </c>
      <c r="P17" s="231">
        <f>ข้อมูล!J15</f>
        <v>5.04</v>
      </c>
      <c r="Q17" s="231">
        <f>ข้อมูล!AF15</f>
        <v>45.86</v>
      </c>
      <c r="R17" s="231">
        <f>ข้อมูล!AW15</f>
        <v>59.34</v>
      </c>
      <c r="S17" s="231">
        <f>ข้อมูล!AX15</f>
        <v>10.58</v>
      </c>
      <c r="T17" s="231">
        <f>ข้อมูล!AY15</f>
        <v>20.350000000000001</v>
      </c>
      <c r="U17" s="231">
        <f>ข้อมูล!AZ15</f>
        <v>39.56</v>
      </c>
      <c r="V17" s="231">
        <f>ข้อมูล!BA15</f>
        <v>57.65</v>
      </c>
      <c r="W17" s="231">
        <f>ข้อมูล!BB15</f>
        <v>56.97</v>
      </c>
      <c r="X17" s="231">
        <f>ข้อมูล!BC15</f>
        <v>75.58</v>
      </c>
      <c r="Y17" s="231">
        <f>ข้อมูล!BO15</f>
        <v>35.42</v>
      </c>
      <c r="Z17" s="231">
        <f>ข้อมูล!BX15</f>
        <v>49.24</v>
      </c>
      <c r="AA17" s="231">
        <f>ข้อมูล!D15</f>
        <v>18.78</v>
      </c>
      <c r="AB17" s="231">
        <f>ข้อมูล!P15</f>
        <v>54.8</v>
      </c>
      <c r="AC17" s="231">
        <f>ข้อมูล!Q15</f>
        <v>46.93</v>
      </c>
      <c r="AD17" s="231">
        <f>ข้อมูล!R15</f>
        <v>42.58</v>
      </c>
      <c r="AE17" s="231">
        <f>ข้อมูล!S15</f>
        <v>36.630000000000003</v>
      </c>
      <c r="AF17" s="231">
        <f>ข้อมูล!T15</f>
        <v>38.93</v>
      </c>
      <c r="AG17" s="231">
        <f>ข้อมูล!U15</f>
        <v>28.04</v>
      </c>
      <c r="AH17" s="231">
        <f>ข้อมูล!V15</f>
        <v>55.91</v>
      </c>
      <c r="AI17" s="231">
        <f>ข้อมูล!W15</f>
        <v>43.85</v>
      </c>
      <c r="AJ17" s="231">
        <f>ข้อมูล!X15</f>
        <v>66.34</v>
      </c>
      <c r="AK17" s="231">
        <f>ข้อมูล!Y15</f>
        <v>61.33</v>
      </c>
      <c r="AL17" s="231">
        <f>ข้อมูล!BT15</f>
        <v>51.32</v>
      </c>
      <c r="AM17" s="231">
        <f>ข้อมูล!I15</f>
        <v>17.66</v>
      </c>
      <c r="AN17" s="231">
        <f>ข้อมูล!AR15</f>
        <v>40.36</v>
      </c>
      <c r="AO17" s="231">
        <f>ข้อมูล!AS15</f>
        <v>39.47</v>
      </c>
      <c r="AP17" s="231">
        <f>ข้อมูล!AT15</f>
        <v>47.52</v>
      </c>
      <c r="AQ17" s="231">
        <f>ข้อมูล!AU15</f>
        <v>44.74</v>
      </c>
      <c r="AR17" s="231">
        <f>ข้อมูล!AV15</f>
        <v>54.96</v>
      </c>
      <c r="AS17" s="231">
        <f>ข้อมูล!BP15</f>
        <v>34.82</v>
      </c>
      <c r="AT17" s="231">
        <f>ข้อมูล!G15</f>
        <v>36.299999999999997</v>
      </c>
      <c r="AU17" s="231">
        <f>ข้อมูล!BD15</f>
        <v>55.18</v>
      </c>
      <c r="AV17" s="231">
        <f>ข้อมูล!BE15</f>
        <v>40.56</v>
      </c>
      <c r="AW17" s="231">
        <f>ข้อมูล!BF15</f>
        <v>51.1</v>
      </c>
      <c r="AX17" s="231">
        <f>ข้อมูล!BG15</f>
        <v>37.94</v>
      </c>
      <c r="AY17" s="231">
        <f>ข้อมูล!BH15</f>
        <v>57.59</v>
      </c>
      <c r="AZ17" s="231">
        <f>ข้อมูล!BI15</f>
        <v>53.94</v>
      </c>
      <c r="BA17" s="231">
        <f>ข้อมูล!E15</f>
        <v>37.74</v>
      </c>
      <c r="BB17" s="231">
        <f>ข้อมูล!Z15</f>
        <v>28.47</v>
      </c>
      <c r="BC17" s="231">
        <f>ข้อมูล!AA15</f>
        <v>47.91</v>
      </c>
      <c r="BD17" s="231">
        <f>ข้อมูล!AB15</f>
        <v>44.32</v>
      </c>
      <c r="BE17" s="231">
        <f>ข้อมูล!AC15</f>
        <v>39.22</v>
      </c>
      <c r="BF17" s="231">
        <f>ข้อมูล!AD15</f>
        <v>50.43</v>
      </c>
      <c r="BG17" s="231">
        <f>ข้อมูล!AE15</f>
        <v>79.02</v>
      </c>
      <c r="BH17" s="231">
        <f>ข้อมูล!BR15</f>
        <v>62.14</v>
      </c>
      <c r="BI17" s="231">
        <f>ข้อมูล!BS15</f>
        <v>70.569999999999993</v>
      </c>
      <c r="BJ17" s="231">
        <f>ข้อมูล!H15</f>
        <v>53.04</v>
      </c>
      <c r="BK17" s="231">
        <f>ข้อมูล!L15</f>
        <v>48.56</v>
      </c>
      <c r="BL17" s="231">
        <f>ข้อมูล!M15</f>
        <v>39.75</v>
      </c>
      <c r="BM17" s="231">
        <f>ข้อมูล!N15</f>
        <v>68.75</v>
      </c>
      <c r="BN17" s="231">
        <f>ข้อมูล!O15</f>
        <v>45.91</v>
      </c>
      <c r="BO17" s="231">
        <f>ข้อมูล!BU15</f>
        <v>49.47</v>
      </c>
      <c r="BP17" s="231">
        <f>ข้อมูล!K15</f>
        <v>53.89</v>
      </c>
      <c r="BQ17" s="232">
        <f>ข้อมูล!BJ15</f>
        <v>66.849999999999994</v>
      </c>
      <c r="BR17" s="232">
        <f>ข้อมูล!BK15</f>
        <v>59.91</v>
      </c>
      <c r="BS17" s="232">
        <f>ข้อมูล!BL15</f>
        <v>50.53</v>
      </c>
      <c r="BT17" s="232">
        <f>ข้อมูล!BM15</f>
        <v>55.08</v>
      </c>
      <c r="BU17" s="232">
        <f>ข้อมูล!BN15</f>
        <v>51.48</v>
      </c>
      <c r="BV17" s="231">
        <f>ข้อมูล!BQ15</f>
        <v>53.41</v>
      </c>
      <c r="BW17" s="231">
        <f>ข้อมูล!BV15</f>
        <v>71.16</v>
      </c>
      <c r="BX17" s="231">
        <f>ข้อมูล!BW15</f>
        <v>63.33</v>
      </c>
    </row>
    <row r="18" spans="1:76" s="233" customFormat="1">
      <c r="A18" s="228">
        <f>ข้อมูล!A16</f>
        <v>44561</v>
      </c>
      <c r="B18" s="238" t="s">
        <v>102</v>
      </c>
      <c r="C18" s="239" t="s">
        <v>103</v>
      </c>
      <c r="D18" s="231">
        <f>ข้อมูล!F16</f>
        <v>29.59</v>
      </c>
      <c r="E18" s="231">
        <f>ข้อมูล!AG16</f>
        <v>19.91</v>
      </c>
      <c r="F18" s="231">
        <f>ข้อมูล!AH16</f>
        <v>38.58</v>
      </c>
      <c r="G18" s="231">
        <f>ข้อมูล!AI16</f>
        <v>39.83</v>
      </c>
      <c r="H18" s="231">
        <f>ข้อมูล!AJ16</f>
        <v>20.61</v>
      </c>
      <c r="I18" s="231">
        <f>ข้อมูล!AK16</f>
        <v>56.2</v>
      </c>
      <c r="J18" s="231">
        <f>ข้อมูล!AL16</f>
        <v>13.44</v>
      </c>
      <c r="K18" s="231">
        <f>ข้อมูล!AM16</f>
        <v>18.73</v>
      </c>
      <c r="L18" s="231">
        <f>ข้อมูล!AN16</f>
        <v>25.96</v>
      </c>
      <c r="M18" s="231">
        <f>ข้อมูล!AO16</f>
        <v>29.51</v>
      </c>
      <c r="N18" s="231">
        <f>ข้อมูล!AP16</f>
        <v>16.899999999999999</v>
      </c>
      <c r="O18" s="231">
        <f>ข้อมูล!AQ16</f>
        <v>20.75</v>
      </c>
      <c r="P18" s="231">
        <f>ข้อมูล!J16</f>
        <v>-1.62</v>
      </c>
      <c r="Q18" s="231">
        <f>ข้อมูล!AF16</f>
        <v>41.89</v>
      </c>
      <c r="R18" s="231">
        <f>ข้อมูล!AW16</f>
        <v>56.77</v>
      </c>
      <c r="S18" s="231">
        <f>ข้อมูล!AX16</f>
        <v>5.25</v>
      </c>
      <c r="T18" s="231">
        <f>ข้อมูล!AY16</f>
        <v>17.55</v>
      </c>
      <c r="U18" s="231">
        <f>ข้อมูล!AZ16</f>
        <v>39.159999999999997</v>
      </c>
      <c r="V18" s="231">
        <f>ข้อมูล!BA16</f>
        <v>53.36</v>
      </c>
      <c r="W18" s="231">
        <f>ข้อมูล!BB16</f>
        <v>52.85</v>
      </c>
      <c r="X18" s="231">
        <f>ข้อมูล!BC16</f>
        <v>73.73</v>
      </c>
      <c r="Y18" s="231">
        <f>ข้อมูล!BO16</f>
        <v>31.82</v>
      </c>
      <c r="Z18" s="231">
        <f>ข้อมูล!BX16</f>
        <v>44.92</v>
      </c>
      <c r="AA18" s="231">
        <f>ข้อมูล!D16</f>
        <v>13.76</v>
      </c>
      <c r="AB18" s="231">
        <f>ข้อมูล!P16</f>
        <v>49.11</v>
      </c>
      <c r="AC18" s="231">
        <f>ข้อมูล!Q16</f>
        <v>42.02</v>
      </c>
      <c r="AD18" s="231">
        <f>ข้อมูล!R16</f>
        <v>36.67</v>
      </c>
      <c r="AE18" s="231">
        <f>ข้อมูล!S16</f>
        <v>33.590000000000003</v>
      </c>
      <c r="AF18" s="231">
        <f>ข้อมูล!T16</f>
        <v>34.15</v>
      </c>
      <c r="AG18" s="231">
        <f>ข้อมูล!U16</f>
        <v>21.35</v>
      </c>
      <c r="AH18" s="231">
        <f>ข้อมูล!V16</f>
        <v>50.39</v>
      </c>
      <c r="AI18" s="231">
        <f>ข้อมูล!W16</f>
        <v>39.72</v>
      </c>
      <c r="AJ18" s="231">
        <f>ข้อมูล!X16</f>
        <v>64.52</v>
      </c>
      <c r="AK18" s="231">
        <f>ข้อมูล!Y16</f>
        <v>57.74</v>
      </c>
      <c r="AL18" s="231">
        <f>ข้อมูล!BT16</f>
        <v>45.71</v>
      </c>
      <c r="AM18" s="231">
        <f>ข้อมูล!I16</f>
        <v>9.9</v>
      </c>
      <c r="AN18" s="231">
        <f>ข้อมูล!AR16</f>
        <v>37.64</v>
      </c>
      <c r="AO18" s="231">
        <f>ข้อมูล!AS16</f>
        <v>36.93</v>
      </c>
      <c r="AP18" s="231">
        <f>ข้อมูล!AT16</f>
        <v>45.51</v>
      </c>
      <c r="AQ18" s="231">
        <f>ข้อมูล!AU16</f>
        <v>42.51</v>
      </c>
      <c r="AR18" s="231">
        <f>ข้อมูล!AV16</f>
        <v>52.13</v>
      </c>
      <c r="AS18" s="231">
        <f>ข้อมูล!BP16</f>
        <v>30.22</v>
      </c>
      <c r="AT18" s="231">
        <f>ข้อมูล!G16</f>
        <v>30.35</v>
      </c>
      <c r="AU18" s="231">
        <f>ข้อมูล!BD16</f>
        <v>51.42</v>
      </c>
      <c r="AV18" s="231">
        <f>ข้อมูล!BE16</f>
        <v>37.729999999999997</v>
      </c>
      <c r="AW18" s="231">
        <f>ข้อมูล!BF16</f>
        <v>48.79</v>
      </c>
      <c r="AX18" s="231">
        <f>ข้อมูล!BG16</f>
        <v>35.78</v>
      </c>
      <c r="AY18" s="231">
        <f>ข้อมูล!BH16</f>
        <v>54.81</v>
      </c>
      <c r="AZ18" s="231">
        <f>ข้อมูล!BI16</f>
        <v>51.21</v>
      </c>
      <c r="BA18" s="231">
        <f>ข้อมูล!E16</f>
        <v>34.61</v>
      </c>
      <c r="BB18" s="231">
        <f>ข้อมูล!Z16</f>
        <v>19.68</v>
      </c>
      <c r="BC18" s="231">
        <f>ข้อมูล!AA16</f>
        <v>38.11</v>
      </c>
      <c r="BD18" s="231">
        <f>ข้อมูล!AB16</f>
        <v>38.22</v>
      </c>
      <c r="BE18" s="231">
        <f>ข้อมูล!AC16</f>
        <v>35.19</v>
      </c>
      <c r="BF18" s="231">
        <f>ข้อมูล!AD16</f>
        <v>48.89</v>
      </c>
      <c r="BG18" s="231">
        <f>ข้อมูล!AE16</f>
        <v>77.81</v>
      </c>
      <c r="BH18" s="231">
        <f>ข้อมูล!BR16</f>
        <v>61.2</v>
      </c>
      <c r="BI18" s="231">
        <f>ข้อมูล!BS16</f>
        <v>69.89</v>
      </c>
      <c r="BJ18" s="231">
        <f>ข้อมูล!H16</f>
        <v>49.18</v>
      </c>
      <c r="BK18" s="231">
        <f>ข้อมูล!L16</f>
        <v>44.83</v>
      </c>
      <c r="BL18" s="231">
        <f>ข้อมูล!M16</f>
        <v>35.35</v>
      </c>
      <c r="BM18" s="231">
        <f>ข้อมูล!N16</f>
        <v>67.17</v>
      </c>
      <c r="BN18" s="231">
        <f>ข้อมูล!O16</f>
        <v>42.55</v>
      </c>
      <c r="BO18" s="231">
        <f>ข้อมูล!BU16</f>
        <v>44.49</v>
      </c>
      <c r="BP18" s="231">
        <f>ข้อมูล!K16</f>
        <v>49.79</v>
      </c>
      <c r="BQ18" s="232">
        <f>ข้อมูล!BJ16</f>
        <v>65.08</v>
      </c>
      <c r="BR18" s="232">
        <f>ข้อมูล!BK16</f>
        <v>55.96</v>
      </c>
      <c r="BS18" s="232">
        <f>ข้อมูล!BL16</f>
        <v>46.28</v>
      </c>
      <c r="BT18" s="232">
        <f>ข้อมูล!BM16</f>
        <v>51.93</v>
      </c>
      <c r="BU18" s="232">
        <f>ข้อมูล!BN16</f>
        <v>48.21</v>
      </c>
      <c r="BV18" s="231">
        <f>ข้อมูล!BQ16</f>
        <v>47.41</v>
      </c>
      <c r="BW18" s="231">
        <f>ข้อมูล!BV16</f>
        <v>61.39</v>
      </c>
      <c r="BX18" s="231">
        <f>ข้อมูล!BW16</f>
        <v>58.21</v>
      </c>
    </row>
    <row r="19" spans="1:76" s="233" customFormat="1">
      <c r="A19" s="228">
        <f>ข้อมูล!A17</f>
        <v>44561</v>
      </c>
      <c r="B19" s="238" t="s">
        <v>104</v>
      </c>
      <c r="C19" s="239" t="s">
        <v>105</v>
      </c>
      <c r="D19" s="231">
        <f>ข้อมูล!F17</f>
        <v>25.27</v>
      </c>
      <c r="E19" s="231">
        <f>ข้อมูล!AG17</f>
        <v>15.82</v>
      </c>
      <c r="F19" s="231">
        <f>ข้อมูล!AH17</f>
        <v>36.229999999999997</v>
      </c>
      <c r="G19" s="231">
        <f>ข้อมูล!AI17</f>
        <v>36.24</v>
      </c>
      <c r="H19" s="231">
        <f>ข้อมูล!AJ17</f>
        <v>22.11</v>
      </c>
      <c r="I19" s="231">
        <f>ข้อมูล!AK17</f>
        <v>55.47</v>
      </c>
      <c r="J19" s="231">
        <f>ข้อมูล!AL17</f>
        <v>11.47</v>
      </c>
      <c r="K19" s="231">
        <f>ข้อมูล!AM17</f>
        <v>16.29</v>
      </c>
      <c r="L19" s="231">
        <f>ข้อมูล!AN17</f>
        <v>27.33</v>
      </c>
      <c r="M19" s="231">
        <f>ข้อมูล!AO17</f>
        <v>27.5</v>
      </c>
      <c r="N19" s="231">
        <f>ข้อมูล!AP17</f>
        <v>11.53</v>
      </c>
      <c r="O19" s="231">
        <f>ข้อมูล!AQ17</f>
        <v>19.97</v>
      </c>
      <c r="P19" s="231">
        <f>ข้อมูล!J17</f>
        <v>-55.22</v>
      </c>
      <c r="Q19" s="231">
        <f>ข้อมูล!AF17</f>
        <v>42.07</v>
      </c>
      <c r="R19" s="231">
        <f>ข้อมูล!AW17</f>
        <v>51.12</v>
      </c>
      <c r="S19" s="231">
        <f>ข้อมูล!AX17</f>
        <v>-2.1</v>
      </c>
      <c r="T19" s="231">
        <f>ข้อมูล!AY17</f>
        <v>18.760000000000002</v>
      </c>
      <c r="U19" s="231">
        <f>ข้อมูล!AZ17</f>
        <v>24.36</v>
      </c>
      <c r="V19" s="231">
        <f>ข้อมูล!BA17</f>
        <v>52.37</v>
      </c>
      <c r="W19" s="231">
        <f>ข้อมูล!BB17</f>
        <v>56.07</v>
      </c>
      <c r="X19" s="231">
        <f>ข้อมูล!BC17</f>
        <v>72.87</v>
      </c>
      <c r="Y19" s="231">
        <f>ข้อมูล!BO17</f>
        <v>22.04</v>
      </c>
      <c r="Z19" s="231">
        <f>ข้อมูล!BX17</f>
        <v>41.14</v>
      </c>
      <c r="AA19" s="231">
        <f>ข้อมูล!D17</f>
        <v>-8.25</v>
      </c>
      <c r="AB19" s="231">
        <f>ข้อมูล!P17</f>
        <v>49.93</v>
      </c>
      <c r="AC19" s="231">
        <f>ข้อมูล!Q17</f>
        <v>41.42</v>
      </c>
      <c r="AD19" s="231">
        <f>ข้อมูล!R17</f>
        <v>41.98</v>
      </c>
      <c r="AE19" s="231">
        <f>ข้อมูล!S17</f>
        <v>23.97</v>
      </c>
      <c r="AF19" s="231">
        <f>ข้อมูล!T17</f>
        <v>33.229999999999997</v>
      </c>
      <c r="AG19" s="231">
        <f>ข้อมูล!U17</f>
        <v>24.13</v>
      </c>
      <c r="AH19" s="231">
        <f>ข้อมูล!V17</f>
        <v>52.52</v>
      </c>
      <c r="AI19" s="231">
        <f>ข้อมูล!W17</f>
        <v>42.28</v>
      </c>
      <c r="AJ19" s="231">
        <f>ข้อมูล!X17</f>
        <v>61.36</v>
      </c>
      <c r="AK19" s="231">
        <f>ข้อมูล!Y17</f>
        <v>57.51</v>
      </c>
      <c r="AL19" s="231">
        <f>ข้อมูล!BT17</f>
        <v>46.84</v>
      </c>
      <c r="AM19" s="231">
        <f>ข้อมูล!I17</f>
        <v>-22.54</v>
      </c>
      <c r="AN19" s="231">
        <f>ข้อมูล!AR17</f>
        <v>3.75</v>
      </c>
      <c r="AO19" s="231">
        <f>ข้อมูล!AS17</f>
        <v>31.04</v>
      </c>
      <c r="AP19" s="231">
        <f>ข้อมูล!AT17</f>
        <v>39.619999999999997</v>
      </c>
      <c r="AQ19" s="231">
        <f>ข้อมูล!AU17</f>
        <v>32.67</v>
      </c>
      <c r="AR19" s="231">
        <f>ข้อมูล!AV17</f>
        <v>36.96</v>
      </c>
      <c r="AS19" s="231">
        <f>ข้อมูล!BP17</f>
        <v>19.100000000000001</v>
      </c>
      <c r="AT19" s="231">
        <f>ข้อมูล!G17</f>
        <v>-23.57</v>
      </c>
      <c r="AU19" s="231">
        <f>ข้อมูล!BD17</f>
        <v>53.13</v>
      </c>
      <c r="AV19" s="231">
        <f>ข้อมูล!BE17</f>
        <v>26.89</v>
      </c>
      <c r="AW19" s="231">
        <f>ข้อมูล!BF17</f>
        <v>38.83</v>
      </c>
      <c r="AX19" s="231">
        <f>ข้อมูล!BG17</f>
        <v>31.02</v>
      </c>
      <c r="AY19" s="231">
        <f>ข้อมูล!BH17</f>
        <v>48.78</v>
      </c>
      <c r="AZ19" s="231">
        <f>ข้อมูล!BI17</f>
        <v>45.13</v>
      </c>
      <c r="BA19" s="231">
        <f>ข้อมูล!E17</f>
        <v>35.44</v>
      </c>
      <c r="BB19" s="231">
        <f>ข้อมูล!Z17</f>
        <v>25.66</v>
      </c>
      <c r="BC19" s="231">
        <f>ข้อมูล!AA17</f>
        <v>44.5</v>
      </c>
      <c r="BD19" s="231">
        <f>ข้อมูล!AB17</f>
        <v>42.86</v>
      </c>
      <c r="BE19" s="231">
        <f>ข้อมูล!AC17</f>
        <v>34.729999999999997</v>
      </c>
      <c r="BF19" s="231">
        <f>ข้อมูล!AD17</f>
        <v>48.79</v>
      </c>
      <c r="BG19" s="231">
        <f>ข้อมูล!AE17</f>
        <v>76.42</v>
      </c>
      <c r="BH19" s="231">
        <f>ข้อมูล!BR17</f>
        <v>60.47</v>
      </c>
      <c r="BI19" s="231">
        <f>ข้อมูล!BS17</f>
        <v>67.67</v>
      </c>
      <c r="BJ19" s="231">
        <f>ข้อมูล!H17</f>
        <v>46.99</v>
      </c>
      <c r="BK19" s="231">
        <f>ข้อมูล!L17</f>
        <v>45.5</v>
      </c>
      <c r="BL19" s="231">
        <f>ข้อมูล!M17</f>
        <v>37.950000000000003</v>
      </c>
      <c r="BM19" s="231">
        <f>ข้อมูล!N17</f>
        <v>67.83</v>
      </c>
      <c r="BN19" s="231">
        <f>ข้อมูล!O17</f>
        <v>43.48</v>
      </c>
      <c r="BO19" s="231">
        <f>ข้อมูล!BU17</f>
        <v>39.93</v>
      </c>
      <c r="BP19" s="231">
        <f>ข้อมูล!K17</f>
        <v>50.66</v>
      </c>
      <c r="BQ19" s="232">
        <f>ข้อมูล!BJ17</f>
        <v>58.88</v>
      </c>
      <c r="BR19" s="232">
        <f>ข้อมูล!BK17</f>
        <v>55.19</v>
      </c>
      <c r="BS19" s="232">
        <f>ข้อมูล!BL17</f>
        <v>47.33</v>
      </c>
      <c r="BT19" s="232">
        <f>ข้อมูล!BM17</f>
        <v>50.23</v>
      </c>
      <c r="BU19" s="232">
        <f>ข้อมูล!BN17</f>
        <v>49.5</v>
      </c>
      <c r="BV19" s="231">
        <f>ข้อมูล!BQ17</f>
        <v>48.47</v>
      </c>
      <c r="BW19" s="231">
        <f>ข้อมูล!BV17</f>
        <v>66.34</v>
      </c>
      <c r="BX19" s="231">
        <f>ข้อมูล!BW17</f>
        <v>62.31</v>
      </c>
    </row>
    <row r="20" spans="1:76" s="233" customFormat="1">
      <c r="A20" s="228">
        <f>ข้อมูล!A18</f>
        <v>44561</v>
      </c>
      <c r="B20" s="238" t="s">
        <v>106</v>
      </c>
      <c r="C20" s="239" t="s">
        <v>107</v>
      </c>
      <c r="D20" s="231">
        <f>ข้อมูล!F18</f>
        <v>19.13</v>
      </c>
      <c r="E20" s="231">
        <f>ข้อมูล!AG18</f>
        <v>12.27</v>
      </c>
      <c r="F20" s="231">
        <f>ข้อมูล!AH18</f>
        <v>33.049999999999997</v>
      </c>
      <c r="G20" s="231">
        <f>ข้อมูล!AI18</f>
        <v>32.71</v>
      </c>
      <c r="H20" s="231">
        <f>ข้อมูล!AJ18</f>
        <v>17.21</v>
      </c>
      <c r="I20" s="231">
        <f>ข้อมูล!AK18</f>
        <v>53.84</v>
      </c>
      <c r="J20" s="231">
        <f>ข้อมูล!AL18</f>
        <v>4.29</v>
      </c>
      <c r="K20" s="231">
        <f>ข้อมูล!AM18</f>
        <v>10.78</v>
      </c>
      <c r="L20" s="231">
        <f>ข้อมูล!AN18</f>
        <v>21.96</v>
      </c>
      <c r="M20" s="231">
        <f>ข้อมูล!AO18</f>
        <v>22.92</v>
      </c>
      <c r="N20" s="231">
        <f>ข้อมูล!AP18</f>
        <v>7.05</v>
      </c>
      <c r="O20" s="231">
        <f>ข้อมูล!AQ18</f>
        <v>14.08</v>
      </c>
      <c r="P20" s="231">
        <f>ข้อมูล!J18</f>
        <v>-62.66</v>
      </c>
      <c r="Q20" s="231">
        <f>ข้อมูล!AF18</f>
        <v>37.71</v>
      </c>
      <c r="R20" s="231">
        <f>ข้อมูล!AW18</f>
        <v>48.43</v>
      </c>
      <c r="S20" s="231">
        <f>ข้อมูล!AX18</f>
        <v>-7.71</v>
      </c>
      <c r="T20" s="231">
        <f>ข้อมูล!AY18</f>
        <v>15.96</v>
      </c>
      <c r="U20" s="231">
        <f>ข้อมูล!AZ18</f>
        <v>23.95</v>
      </c>
      <c r="V20" s="231">
        <f>ข้อมูล!BA18</f>
        <v>47.86</v>
      </c>
      <c r="W20" s="231">
        <f>ข้อมูล!BB18</f>
        <v>51.84</v>
      </c>
      <c r="X20" s="231">
        <f>ข้อมูล!BC18</f>
        <v>70.819999999999993</v>
      </c>
      <c r="Y20" s="231">
        <f>ข้อมูล!BO18</f>
        <v>18.14</v>
      </c>
      <c r="Z20" s="231">
        <f>ข้อมูล!BX18</f>
        <v>36.64</v>
      </c>
      <c r="AA20" s="231">
        <f>ข้อมูล!D18</f>
        <v>-13.65</v>
      </c>
      <c r="AB20" s="231">
        <f>ข้อมูล!P18</f>
        <v>44.11</v>
      </c>
      <c r="AC20" s="231">
        <f>ข้อมูล!Q18</f>
        <v>36.35</v>
      </c>
      <c r="AD20" s="231">
        <f>ข้อมูล!R18</f>
        <v>35.9</v>
      </c>
      <c r="AE20" s="231">
        <f>ข้อมูล!S18</f>
        <v>20.72</v>
      </c>
      <c r="AF20" s="231">
        <f>ข้อมูล!T18</f>
        <v>28.16</v>
      </c>
      <c r="AG20" s="231">
        <f>ข้อมูล!U18</f>
        <v>17.22</v>
      </c>
      <c r="AH20" s="231">
        <f>ข้อมูล!V18</f>
        <v>46.83</v>
      </c>
      <c r="AI20" s="231">
        <f>ข้อมูล!W18</f>
        <v>37.46</v>
      </c>
      <c r="AJ20" s="231">
        <f>ข้อมูล!X18</f>
        <v>59.53</v>
      </c>
      <c r="AK20" s="231">
        <f>ข้อมูล!Y18</f>
        <v>53.79</v>
      </c>
      <c r="AL20" s="231">
        <f>ข้อมูล!BT18</f>
        <v>41.13</v>
      </c>
      <c r="AM20" s="231">
        <f>ข้อมูล!I18</f>
        <v>-31.06</v>
      </c>
      <c r="AN20" s="231">
        <f>ข้อมูล!AR18</f>
        <v>0.98</v>
      </c>
      <c r="AO20" s="231">
        <f>ข้อมูล!AS18</f>
        <v>28.41</v>
      </c>
      <c r="AP20" s="231">
        <f>ข้อมูล!AT18</f>
        <v>37.46</v>
      </c>
      <c r="AQ20" s="231">
        <f>ข้อมูล!AU18</f>
        <v>30.39</v>
      </c>
      <c r="AR20" s="231">
        <f>ข้อมูล!AV18</f>
        <v>34.06</v>
      </c>
      <c r="AS20" s="231">
        <f>ข้อมูล!BP18</f>
        <v>14.41</v>
      </c>
      <c r="AT20" s="231">
        <f>ข้อมูล!G18</f>
        <v>-29.97</v>
      </c>
      <c r="AU20" s="231">
        <f>ข้อมูล!BD18</f>
        <v>49.31</v>
      </c>
      <c r="AV20" s="231">
        <f>ข้อมูล!BE18</f>
        <v>23.94</v>
      </c>
      <c r="AW20" s="231">
        <f>ข้อมูล!BF18</f>
        <v>36.24</v>
      </c>
      <c r="AX20" s="231">
        <f>ข้อมูล!BG18</f>
        <v>28.76</v>
      </c>
      <c r="AY20" s="231">
        <f>ข้อมูล!BH18</f>
        <v>45.78</v>
      </c>
      <c r="AZ20" s="231">
        <f>ข้อมูล!BI18</f>
        <v>42.39</v>
      </c>
      <c r="BA20" s="231">
        <f>ข้อมูล!E18</f>
        <v>31.78</v>
      </c>
      <c r="BB20" s="231">
        <f>ข้อมูล!Z18</f>
        <v>16.440000000000001</v>
      </c>
      <c r="BC20" s="231">
        <f>ข้อมูล!AA18</f>
        <v>34.58</v>
      </c>
      <c r="BD20" s="231">
        <f>ข้อมูล!AB18</f>
        <v>36.520000000000003</v>
      </c>
      <c r="BE20" s="231">
        <f>ข้อมูล!AC18</f>
        <v>30.47</v>
      </c>
      <c r="BF20" s="231">
        <f>ข้อมูล!AD18</f>
        <v>47.23</v>
      </c>
      <c r="BG20" s="231">
        <f>ข้อมูล!AE18</f>
        <v>75.16</v>
      </c>
      <c r="BH20" s="231">
        <f>ข้อมูล!BR18</f>
        <v>59.52</v>
      </c>
      <c r="BI20" s="231">
        <f>ข้อมูล!BS18</f>
        <v>66.98</v>
      </c>
      <c r="BJ20" s="231">
        <f>ข้อมูล!H18</f>
        <v>42.87</v>
      </c>
      <c r="BK20" s="231">
        <f>ข้อมูล!L18</f>
        <v>41.59</v>
      </c>
      <c r="BL20" s="231">
        <f>ข้อมูล!M18</f>
        <v>33.43</v>
      </c>
      <c r="BM20" s="231">
        <f>ข้อมูล!N18</f>
        <v>66.17</v>
      </c>
      <c r="BN20" s="231">
        <f>ข้อมูล!O18</f>
        <v>40.06</v>
      </c>
      <c r="BO20" s="231">
        <f>ข้อมูล!BU18</f>
        <v>34.770000000000003</v>
      </c>
      <c r="BP20" s="231">
        <f>ข้อมูล!K18</f>
        <v>46.38</v>
      </c>
      <c r="BQ20" s="232">
        <f>ข้อมูล!BJ18</f>
        <v>57.02</v>
      </c>
      <c r="BR20" s="232">
        <f>ข้อมูล!BK18</f>
        <v>51.12</v>
      </c>
      <c r="BS20" s="232">
        <f>ข้อมูล!BL18</f>
        <v>42.88</v>
      </c>
      <c r="BT20" s="232">
        <f>ข้อมูล!BM18</f>
        <v>47.05</v>
      </c>
      <c r="BU20" s="232">
        <f>ข้อมูล!BN18</f>
        <v>46.13</v>
      </c>
      <c r="BV20" s="231">
        <f>ข้อมูล!BQ18</f>
        <v>42.31</v>
      </c>
      <c r="BW20" s="231">
        <f>ข้อมูล!BV18</f>
        <v>56.47</v>
      </c>
      <c r="BX20" s="231">
        <f>ข้อมูล!BW18</f>
        <v>57.06</v>
      </c>
    </row>
    <row r="21" spans="1:76" s="233" customFormat="1">
      <c r="A21" s="228">
        <f>ข้อมูล!A19</f>
        <v>44561</v>
      </c>
      <c r="B21" s="238" t="s">
        <v>108</v>
      </c>
      <c r="C21" s="239" t="s">
        <v>109</v>
      </c>
      <c r="D21" s="231">
        <f>ข้อมูล!F19</f>
        <v>34.28</v>
      </c>
      <c r="E21" s="231">
        <f>ข้อมูล!AG19</f>
        <v>22.62</v>
      </c>
      <c r="F21" s="231">
        <f>ข้อมูล!AH19</f>
        <v>40.700000000000003</v>
      </c>
      <c r="G21" s="231">
        <f>ข้อมูล!AI19</f>
        <v>38.61</v>
      </c>
      <c r="H21" s="231">
        <f>ข้อมูล!AJ19</f>
        <v>23.04</v>
      </c>
      <c r="I21" s="231">
        <f>ข้อมูล!AK19</f>
        <v>56.43</v>
      </c>
      <c r="J21" s="231">
        <f>ข้อมูล!AL19</f>
        <v>25.5</v>
      </c>
      <c r="K21" s="231">
        <f>ข้อมูล!AM19</f>
        <v>18.71</v>
      </c>
      <c r="L21" s="231">
        <f>ข้อมูล!AN19</f>
        <v>31.23</v>
      </c>
      <c r="M21" s="231">
        <f>ข้อมูล!AO19</f>
        <v>32.6</v>
      </c>
      <c r="N21" s="231">
        <f>ข้อมูล!AP19</f>
        <v>28.56</v>
      </c>
      <c r="O21" s="231">
        <f>ข้อมูล!AQ19</f>
        <v>23.42</v>
      </c>
      <c r="P21" s="231">
        <f>ข้อมูล!J19</f>
        <v>7.4</v>
      </c>
      <c r="Q21" s="231">
        <f>ข้อมูล!AF19</f>
        <v>45.68</v>
      </c>
      <c r="R21" s="231">
        <f>ข้อมูล!AW19</f>
        <v>50.28</v>
      </c>
      <c r="S21" s="231">
        <f>ข้อมูล!AX19</f>
        <v>10.210000000000001</v>
      </c>
      <c r="T21" s="231">
        <f>ข้อมูล!AY19</f>
        <v>13.67</v>
      </c>
      <c r="U21" s="231">
        <f>ข้อมูล!AZ19</f>
        <v>38.26</v>
      </c>
      <c r="V21" s="231">
        <f>ข้อมูล!BA19</f>
        <v>55.21</v>
      </c>
      <c r="W21" s="231">
        <f>ข้อมูล!BB19</f>
        <v>57.59</v>
      </c>
      <c r="X21" s="231">
        <f>ข้อมูล!BC19</f>
        <v>73.709999999999994</v>
      </c>
      <c r="Y21" s="231">
        <f>ข้อมูล!BO19</f>
        <v>39.17</v>
      </c>
      <c r="Z21" s="231">
        <f>ข้อมูล!BX19</f>
        <v>43.51</v>
      </c>
      <c r="AA21" s="231">
        <f>ข้อมูล!D19</f>
        <v>16.899999999999999</v>
      </c>
      <c r="AB21" s="231">
        <f>ข้อมูล!P19</f>
        <v>50.17</v>
      </c>
      <c r="AC21" s="231">
        <f>ข้อมูล!Q19</f>
        <v>42.4</v>
      </c>
      <c r="AD21" s="231">
        <f>ข้อมูล!R19</f>
        <v>39.08</v>
      </c>
      <c r="AE21" s="231">
        <f>ข้อมูล!S19</f>
        <v>24.13</v>
      </c>
      <c r="AF21" s="231">
        <f>ข้อมูล!T19</f>
        <v>34.31</v>
      </c>
      <c r="AG21" s="231">
        <f>ข้อมูล!U19</f>
        <v>32.049999999999997</v>
      </c>
      <c r="AH21" s="231">
        <f>ข้อมูล!V19</f>
        <v>45.63</v>
      </c>
      <c r="AI21" s="231">
        <f>ข้อมูล!W19</f>
        <v>43.97</v>
      </c>
      <c r="AJ21" s="231">
        <f>ข้อมูล!X19</f>
        <v>62.16</v>
      </c>
      <c r="AK21" s="231">
        <f>ข้อมูล!Y19</f>
        <v>59.91</v>
      </c>
      <c r="AL21" s="231">
        <f>ข้อมูล!BT19</f>
        <v>51.26</v>
      </c>
      <c r="AM21" s="231">
        <f>ข้อมูล!I19</f>
        <v>13.21</v>
      </c>
      <c r="AN21" s="231">
        <f>ข้อมูล!AR19</f>
        <v>18.71</v>
      </c>
      <c r="AO21" s="231">
        <f>ข้อมูล!AS19</f>
        <v>35.450000000000003</v>
      </c>
      <c r="AP21" s="231">
        <f>ข้อมูล!AT19</f>
        <v>42.75</v>
      </c>
      <c r="AQ21" s="231">
        <f>ข้อมูล!AU19</f>
        <v>37.46</v>
      </c>
      <c r="AR21" s="231">
        <f>ข้อมูล!AV19</f>
        <v>44.28</v>
      </c>
      <c r="AS21" s="231">
        <f>ข้อมูล!BP19</f>
        <v>25.86</v>
      </c>
      <c r="AT21" s="231">
        <f>ข้อมูล!G19</f>
        <v>23.48</v>
      </c>
      <c r="AU21" s="231">
        <f>ข้อมูล!BD19</f>
        <v>61.37</v>
      </c>
      <c r="AV21" s="231">
        <f>ข้อมูล!BE19</f>
        <v>36.520000000000003</v>
      </c>
      <c r="AW21" s="231">
        <f>ข้อมูล!BF19</f>
        <v>42.1</v>
      </c>
      <c r="AX21" s="231">
        <f>ข้อมูล!BG19</f>
        <v>32.79</v>
      </c>
      <c r="AY21" s="231">
        <f>ข้อมูล!BH19</f>
        <v>47.68</v>
      </c>
      <c r="AZ21" s="231">
        <f>ข้อมูล!BI19</f>
        <v>47.71</v>
      </c>
      <c r="BA21" s="231">
        <f>ข้อมูล!E19</f>
        <v>38.71</v>
      </c>
      <c r="BB21" s="231">
        <f>ข้อมูล!Z19</f>
        <v>38.01</v>
      </c>
      <c r="BC21" s="231">
        <f>ข้อมูล!AA19</f>
        <v>43.94</v>
      </c>
      <c r="BD21" s="231">
        <f>ข้อมูล!AB19</f>
        <v>49.54</v>
      </c>
      <c r="BE21" s="231">
        <f>ข้อมูล!AC19</f>
        <v>36.369999999999997</v>
      </c>
      <c r="BF21" s="231">
        <f>ข้อมูล!AD19</f>
        <v>47.6</v>
      </c>
      <c r="BG21" s="231">
        <f>ข้อมูล!AE19</f>
        <v>77.67</v>
      </c>
      <c r="BH21" s="231">
        <f>ข้อมูล!BR19</f>
        <v>59.83</v>
      </c>
      <c r="BI21" s="231">
        <f>ข้อมูล!BS19</f>
        <v>72.78</v>
      </c>
      <c r="BJ21" s="231">
        <f>ข้อมูล!H19</f>
        <v>49.55</v>
      </c>
      <c r="BK21" s="231">
        <f>ข้อมูล!L19</f>
        <v>49.49</v>
      </c>
      <c r="BL21" s="231">
        <f>ข้อมูล!M19</f>
        <v>31.27</v>
      </c>
      <c r="BM21" s="231">
        <f>ข้อมูล!N19</f>
        <v>56.86</v>
      </c>
      <c r="BN21" s="231">
        <f>ข้อมูล!O19</f>
        <v>42.8</v>
      </c>
      <c r="BO21" s="231">
        <f>ข้อมูล!BU19</f>
        <v>36.020000000000003</v>
      </c>
      <c r="BP21" s="231">
        <f>ข้อมูล!K19</f>
        <v>53.58</v>
      </c>
      <c r="BQ21" s="232">
        <f>ข้อมูล!BJ19</f>
        <v>57.57</v>
      </c>
      <c r="BR21" s="232">
        <f>ข้อมูล!BK19</f>
        <v>50.51</v>
      </c>
      <c r="BS21" s="232">
        <f>ข้อมูล!BL19</f>
        <v>45.79</v>
      </c>
      <c r="BT21" s="232">
        <f>ข้อมูล!BM19</f>
        <v>49.86</v>
      </c>
      <c r="BU21" s="232">
        <f>ข้อมูล!BN19</f>
        <v>48.78</v>
      </c>
      <c r="BV21" s="231">
        <f>ข้อมูล!BQ19</f>
        <v>46.97</v>
      </c>
      <c r="BW21" s="231">
        <f>ข้อมูล!BV19</f>
        <v>62.95</v>
      </c>
      <c r="BX21" s="231">
        <f>ข้อมูล!BW19</f>
        <v>52.02</v>
      </c>
    </row>
    <row r="22" spans="1:76" s="233" customFormat="1">
      <c r="A22" s="228">
        <f>ข้อมูล!A20</f>
        <v>44561</v>
      </c>
      <c r="B22" s="238" t="s">
        <v>110</v>
      </c>
      <c r="C22" s="239" t="s">
        <v>111</v>
      </c>
      <c r="D22" s="231">
        <f>ข้อมูล!F20</f>
        <v>28.96</v>
      </c>
      <c r="E22" s="231">
        <f>ข้อมูล!AG20</f>
        <v>19.36</v>
      </c>
      <c r="F22" s="231">
        <f>ข้อมูล!AH20</f>
        <v>37.78</v>
      </c>
      <c r="G22" s="231">
        <f>ข้อมูล!AI20</f>
        <v>35.25</v>
      </c>
      <c r="H22" s="231">
        <f>ข้อมูล!AJ20</f>
        <v>18.34</v>
      </c>
      <c r="I22" s="231">
        <f>ข้อมูล!AK20</f>
        <v>54.84</v>
      </c>
      <c r="J22" s="231">
        <f>ข้อมูล!AL20</f>
        <v>19.47</v>
      </c>
      <c r="K22" s="231">
        <f>ข้อมูล!AM20</f>
        <v>13.67</v>
      </c>
      <c r="L22" s="231">
        <f>ข้อมูล!AN20</f>
        <v>26.29</v>
      </c>
      <c r="M22" s="231">
        <f>ข้อมูล!AO20</f>
        <v>28.46</v>
      </c>
      <c r="N22" s="231">
        <f>ข้อมูล!AP20</f>
        <v>24.96</v>
      </c>
      <c r="O22" s="231">
        <f>ข้อมูล!AQ20</f>
        <v>17.809999999999999</v>
      </c>
      <c r="P22" s="231">
        <f>ข้อมูล!J20</f>
        <v>3.12</v>
      </c>
      <c r="Q22" s="231">
        <f>ข้อมูล!AF20</f>
        <v>41.61</v>
      </c>
      <c r="R22" s="231">
        <f>ข้อมูล!AW20</f>
        <v>47.97</v>
      </c>
      <c r="S22" s="231">
        <f>ข้อมูล!AX20</f>
        <v>5.39</v>
      </c>
      <c r="T22" s="231">
        <f>ข้อมูล!AY20</f>
        <v>11.07</v>
      </c>
      <c r="U22" s="231">
        <f>ข้อมูล!AZ20</f>
        <v>37.93</v>
      </c>
      <c r="V22" s="231">
        <f>ข้อมูล!BA20</f>
        <v>50.98</v>
      </c>
      <c r="W22" s="231">
        <f>ข้อมูล!BB20</f>
        <v>53.52</v>
      </c>
      <c r="X22" s="231">
        <f>ข้อมูล!BC20</f>
        <v>71.72</v>
      </c>
      <c r="Y22" s="231">
        <f>ข้อมูล!BO20</f>
        <v>36.11</v>
      </c>
      <c r="Z22" s="231">
        <f>ข้อมูล!BX20</f>
        <v>39.42</v>
      </c>
      <c r="AA22" s="231">
        <f>ข้อมูล!D20</f>
        <v>12.83</v>
      </c>
      <c r="AB22" s="231">
        <f>ข้อมูล!P20</f>
        <v>45.17</v>
      </c>
      <c r="AC22" s="231">
        <f>ข้อมูล!Q20</f>
        <v>38.24</v>
      </c>
      <c r="AD22" s="231">
        <f>ข้อมูล!R20</f>
        <v>34.17</v>
      </c>
      <c r="AE22" s="231">
        <f>ข้อมูล!S20</f>
        <v>21.29</v>
      </c>
      <c r="AF22" s="231">
        <f>ข้อมูล!T20</f>
        <v>29.84</v>
      </c>
      <c r="AG22" s="231">
        <f>ข้อมูล!U20</f>
        <v>25.87</v>
      </c>
      <c r="AH22" s="231">
        <f>ข้อมูล!V20</f>
        <v>40.61</v>
      </c>
      <c r="AI22" s="231">
        <f>ข้อมูล!W20</f>
        <v>39.29</v>
      </c>
      <c r="AJ22" s="231">
        <f>ข้อมูล!X20</f>
        <v>60.46</v>
      </c>
      <c r="AK22" s="231">
        <f>ข้อมูล!Y20</f>
        <v>56.45</v>
      </c>
      <c r="AL22" s="231">
        <f>ข้อมูล!BT20</f>
        <v>46.31</v>
      </c>
      <c r="AM22" s="231">
        <f>ข้อมูล!I20</f>
        <v>7.29</v>
      </c>
      <c r="AN22" s="231">
        <f>ข้อมูล!AR20</f>
        <v>16.38</v>
      </c>
      <c r="AO22" s="231">
        <f>ข้อมูล!AS20</f>
        <v>33</v>
      </c>
      <c r="AP22" s="231">
        <f>ข้อมูล!AT20</f>
        <v>40.700000000000003</v>
      </c>
      <c r="AQ22" s="231">
        <f>ข้อมูล!AU20</f>
        <v>35.35</v>
      </c>
      <c r="AR22" s="231">
        <f>ข้อมูล!AV20</f>
        <v>41.67</v>
      </c>
      <c r="AS22" s="231">
        <f>ข้อมูล!BP20</f>
        <v>21.59</v>
      </c>
      <c r="AT22" s="231">
        <f>ข้อมูล!G20</f>
        <v>19.77</v>
      </c>
      <c r="AU22" s="231">
        <f>ข้อมูล!BD20</f>
        <v>58.22</v>
      </c>
      <c r="AV22" s="231">
        <f>ข้อมูล!BE20</f>
        <v>33.97</v>
      </c>
      <c r="AW22" s="231">
        <f>ข้อมูล!BF20</f>
        <v>39.65</v>
      </c>
      <c r="AX22" s="231">
        <f>ข้อมูล!BG20</f>
        <v>30.64</v>
      </c>
      <c r="AY22" s="231">
        <f>ข้อมูล!BH20</f>
        <v>44.76</v>
      </c>
      <c r="AZ22" s="231">
        <f>ข้อมูล!BI20</f>
        <v>45.1</v>
      </c>
      <c r="BA22" s="231">
        <f>ข้อมูล!E20</f>
        <v>35.369999999999997</v>
      </c>
      <c r="BB22" s="231">
        <f>ข้อมูล!Z20</f>
        <v>30.75</v>
      </c>
      <c r="BC22" s="231">
        <f>ข้อมูล!AA20</f>
        <v>34.799999999999997</v>
      </c>
      <c r="BD22" s="231">
        <f>ข้อมูล!AB20</f>
        <v>44.29</v>
      </c>
      <c r="BE22" s="231">
        <f>ข้อมูล!AC20</f>
        <v>32.270000000000003</v>
      </c>
      <c r="BF22" s="231">
        <f>ข้อมูล!AD20</f>
        <v>46.06</v>
      </c>
      <c r="BG22" s="231">
        <f>ข้อมูล!AE20</f>
        <v>76.48</v>
      </c>
      <c r="BH22" s="231">
        <f>ข้อมูล!BR20</f>
        <v>58.89</v>
      </c>
      <c r="BI22" s="231">
        <f>ข้อมูล!BS20</f>
        <v>72.2</v>
      </c>
      <c r="BJ22" s="231">
        <f>ข้อมูล!H20</f>
        <v>45.74</v>
      </c>
      <c r="BK22" s="231">
        <f>ข้อมูล!L20</f>
        <v>46.09</v>
      </c>
      <c r="BL22" s="231">
        <f>ข้อมูล!M20</f>
        <v>27.2</v>
      </c>
      <c r="BM22" s="231">
        <f>ข้อมูล!N20</f>
        <v>55.36</v>
      </c>
      <c r="BN22" s="231">
        <f>ข้อมูล!O20</f>
        <v>39.770000000000003</v>
      </c>
      <c r="BO22" s="231">
        <f>ข้อมูล!BU20</f>
        <v>31.75</v>
      </c>
      <c r="BP22" s="231">
        <f>ข้อมูล!K20</f>
        <v>49.67</v>
      </c>
      <c r="BQ22" s="232">
        <f>ข้อมูล!BJ20</f>
        <v>55.83</v>
      </c>
      <c r="BR22" s="232">
        <f>ข้อมูล!BK20</f>
        <v>46.75</v>
      </c>
      <c r="BS22" s="232">
        <f>ข้อมูล!BL20</f>
        <v>41.59</v>
      </c>
      <c r="BT22" s="232">
        <f>ข้อมูล!BM20</f>
        <v>46.8</v>
      </c>
      <c r="BU22" s="232">
        <f>ข้อมูล!BN20</f>
        <v>45.78</v>
      </c>
      <c r="BV22" s="231">
        <f>ข้อมูล!BQ20</f>
        <v>41.1</v>
      </c>
      <c r="BW22" s="231">
        <f>ข้อมูล!BV20</f>
        <v>53.71</v>
      </c>
      <c r="BX22" s="231">
        <f>ข้อมูล!BW20</f>
        <v>47.59</v>
      </c>
    </row>
    <row r="23" spans="1:76" s="233" customFormat="1">
      <c r="A23" s="228">
        <f>ข้อมูล!A21</f>
        <v>44561</v>
      </c>
      <c r="B23" s="238" t="s">
        <v>112</v>
      </c>
      <c r="C23" s="239" t="s">
        <v>113</v>
      </c>
      <c r="D23" s="231">
        <f>ข้อมูล!F21</f>
        <v>82.05</v>
      </c>
      <c r="E23" s="231">
        <f>ข้อมูล!AG21</f>
        <v>87.92</v>
      </c>
      <c r="F23" s="231">
        <f>ข้อมูล!AH21</f>
        <v>67.849999999999994</v>
      </c>
      <c r="G23" s="231">
        <f>ข้อมูล!AI21</f>
        <v>70.42</v>
      </c>
      <c r="H23" s="231">
        <f>ข้อมูล!AJ21</f>
        <v>85.14</v>
      </c>
      <c r="I23" s="231">
        <f>ข้อมูล!AK21</f>
        <v>46.59</v>
      </c>
      <c r="J23" s="231">
        <f>ข้อมูล!AL21</f>
        <v>95.8</v>
      </c>
      <c r="K23" s="231">
        <f>ข้อมูล!AM21</f>
        <v>92.09</v>
      </c>
      <c r="L23" s="231">
        <f>ข้อมูล!AN21</f>
        <v>80.17</v>
      </c>
      <c r="M23" s="231">
        <f>ข้อมูล!AO21</f>
        <v>77.430000000000007</v>
      </c>
      <c r="N23" s="231">
        <f>ข้อมูล!AP21</f>
        <v>93.38</v>
      </c>
      <c r="O23" s="231">
        <f>ข้อมูล!AQ21</f>
        <v>86.37</v>
      </c>
      <c r="P23" s="231">
        <f>ข้อมูล!J21</f>
        <v>168.13</v>
      </c>
      <c r="Q23" s="231">
        <f>ข้อมูล!AF21</f>
        <v>63.84</v>
      </c>
      <c r="R23" s="231">
        <f>ข้อมูล!AW21</f>
        <v>60.4</v>
      </c>
      <c r="S23" s="231">
        <f>ข้อมูล!AX21</f>
        <v>111.16</v>
      </c>
      <c r="T23" s="231">
        <f>ข้อมูล!AY21</f>
        <v>96.86</v>
      </c>
      <c r="U23" s="231">
        <f>ข้อมูล!AZ21</f>
        <v>78.09</v>
      </c>
      <c r="V23" s="231">
        <f>ข้อมูล!BA21</f>
        <v>52.37</v>
      </c>
      <c r="W23" s="231">
        <f>ข้อมูล!BB21</f>
        <v>48.31</v>
      </c>
      <c r="X23" s="231">
        <f>ข้อมูล!BC21</f>
        <v>29.19</v>
      </c>
      <c r="Y23" s="231">
        <f>ข้อมูล!BO21</f>
        <v>82.06</v>
      </c>
      <c r="Z23" s="231">
        <f>ข้อมูล!BX21</f>
        <v>66.7</v>
      </c>
      <c r="AA23" s="231">
        <f>ข้อมูล!D21</f>
        <v>116.85</v>
      </c>
      <c r="AB23" s="231">
        <f>ข้อมูล!P21</f>
        <v>64.05</v>
      </c>
      <c r="AC23" s="231">
        <f>ข้อมูล!Q21</f>
        <v>75.209999999999994</v>
      </c>
      <c r="AD23" s="231">
        <f>ข้อมูล!R21</f>
        <v>81.349999999999994</v>
      </c>
      <c r="AE23" s="231">
        <f>ข้อมูล!S21</f>
        <v>89.91</v>
      </c>
      <c r="AF23" s="231">
        <f>ข้อมูล!T21</f>
        <v>76.91</v>
      </c>
      <c r="AG23" s="231">
        <f>ข้อมูล!U21</f>
        <v>82.81</v>
      </c>
      <c r="AH23" s="231">
        <f>ข้อมูล!V21</f>
        <v>67.34</v>
      </c>
      <c r="AI23" s="231">
        <f>ข้อมูล!W21</f>
        <v>62.54</v>
      </c>
      <c r="AJ23" s="231">
        <f>ข้อมูล!X21</f>
        <v>42.47</v>
      </c>
      <c r="AK23" s="231">
        <f>ข้อมูล!Y21</f>
        <v>46.98</v>
      </c>
      <c r="AL23" s="231">
        <f>ข้อมูล!BT21</f>
        <v>61.95</v>
      </c>
      <c r="AM23" s="231">
        <f>ข้อมูล!I21</f>
        <v>133.43</v>
      </c>
      <c r="AN23" s="231">
        <f>ข้อมูล!AR21</f>
        <v>101.01</v>
      </c>
      <c r="AO23" s="231">
        <f>ข้อมูล!AS21</f>
        <v>72.930000000000007</v>
      </c>
      <c r="AP23" s="231">
        <f>ข้อมูล!AT21</f>
        <v>63.58</v>
      </c>
      <c r="AQ23" s="231">
        <f>ข้อมูล!AU21</f>
        <v>69.91</v>
      </c>
      <c r="AR23" s="231">
        <f>ข้อมูล!AV21</f>
        <v>66.72</v>
      </c>
      <c r="AS23" s="231">
        <f>ข้อมูล!BP21</f>
        <v>86.16</v>
      </c>
      <c r="AT23" s="231">
        <f>ข้อมูล!G21</f>
        <v>138.33000000000001</v>
      </c>
      <c r="AU23" s="231">
        <f>ข้อมูล!BD21</f>
        <v>50.69</v>
      </c>
      <c r="AV23" s="231">
        <f>ข้อมูล!BE21</f>
        <v>77.09</v>
      </c>
      <c r="AW23" s="231">
        <f>ข้อมูล!BF21</f>
        <v>64.69</v>
      </c>
      <c r="AX23" s="231">
        <f>ข้อมูล!BG21</f>
        <v>73.959999999999994</v>
      </c>
      <c r="AY23" s="231">
        <f>ข้อมูล!BH21</f>
        <v>56.78</v>
      </c>
      <c r="AZ23" s="231">
        <f>ข้อมูล!BI21</f>
        <v>57.7</v>
      </c>
      <c r="BA23" s="231">
        <f>ข้อมูล!E21</f>
        <v>70.92</v>
      </c>
      <c r="BB23" s="231">
        <f>ข้อมูล!Z21</f>
        <v>88.06</v>
      </c>
      <c r="BC23" s="231">
        <f>ข้อมูล!AA21</f>
        <v>65.8</v>
      </c>
      <c r="BD23" s="231">
        <f>ข้อมูล!AB21</f>
        <v>67.28</v>
      </c>
      <c r="BE23" s="231">
        <f>ข้อมูล!AC21</f>
        <v>70.25</v>
      </c>
      <c r="BF23" s="231">
        <f>ข้อมูล!AD21</f>
        <v>54.65</v>
      </c>
      <c r="BG23" s="231">
        <f>ข้อมูล!AE21</f>
        <v>24.85</v>
      </c>
      <c r="BH23" s="231">
        <f>ข้อมูล!BR21</f>
        <v>41.74</v>
      </c>
      <c r="BI23" s="231">
        <f>ข้อมูล!BS21</f>
        <v>33.869999999999997</v>
      </c>
      <c r="BJ23" s="231">
        <f>ข้อมูล!H21</f>
        <v>67.05</v>
      </c>
      <c r="BK23" s="231">
        <f>ข้อมูล!L21</f>
        <v>61.98</v>
      </c>
      <c r="BL23" s="231">
        <f>ข้อมูล!M21</f>
        <v>80.72</v>
      </c>
      <c r="BM23" s="231">
        <f>ข้อมูล!N21</f>
        <v>41.95</v>
      </c>
      <c r="BN23" s="231">
        <f>ข้อมูล!O21</f>
        <v>68.16</v>
      </c>
      <c r="BO23" s="231">
        <f>ข้อมูล!BU21</f>
        <v>82.51</v>
      </c>
      <c r="BP23" s="231">
        <f>ข้อมูล!K21</f>
        <v>55.03</v>
      </c>
      <c r="BQ23" s="232">
        <f>ข้อมูล!BJ21</f>
        <v>47.55</v>
      </c>
      <c r="BR23" s="232">
        <f>ข้อมูล!BK21</f>
        <v>57.45</v>
      </c>
      <c r="BS23" s="232">
        <f>ข้อมูล!BL21</f>
        <v>61.46</v>
      </c>
      <c r="BT23" s="232">
        <f>ข้อมูล!BM21</f>
        <v>55.84</v>
      </c>
      <c r="BU23" s="232">
        <f>ข้อมูล!BN21</f>
        <v>60.97</v>
      </c>
      <c r="BV23" s="231">
        <f>ข้อมูล!BQ21</f>
        <v>62.32</v>
      </c>
      <c r="BW23" s="231">
        <f>ข้อมูล!BV21</f>
        <v>49.85</v>
      </c>
      <c r="BX23" s="231">
        <f>ข้อมูล!BW21</f>
        <v>62.26</v>
      </c>
    </row>
    <row r="24" spans="1:76" s="233" customFormat="1">
      <c r="A24" s="228">
        <f>ข้อมูล!A22</f>
        <v>44561</v>
      </c>
      <c r="B24" s="238" t="s">
        <v>114</v>
      </c>
      <c r="C24" s="239" t="s">
        <v>115</v>
      </c>
      <c r="D24" s="231">
        <f>ข้อมูล!F22</f>
        <v>-82.84</v>
      </c>
      <c r="E24" s="231">
        <f>ข้อมูล!AG22</f>
        <v>-88.47</v>
      </c>
      <c r="F24" s="231">
        <f>ข้อมูล!AH22</f>
        <v>-88.44</v>
      </c>
      <c r="G24" s="231">
        <f>ข้อมูล!AI22</f>
        <v>-82.9</v>
      </c>
      <c r="H24" s="231">
        <f>ข้อมูล!AJ22</f>
        <v>-90.84</v>
      </c>
      <c r="I24" s="231">
        <f>ข้อมูล!AK22</f>
        <v>-88.56</v>
      </c>
      <c r="J24" s="231">
        <f>ข้อมูล!AL22</f>
        <v>-86.74</v>
      </c>
      <c r="K24" s="231">
        <f>ข้อมูล!AM22</f>
        <v>-85.4</v>
      </c>
      <c r="L24" s="231">
        <f>ข้อมูล!AN22</f>
        <v>-89.58</v>
      </c>
      <c r="M24" s="231">
        <f>ข้อมูล!AO22</f>
        <v>-87.64</v>
      </c>
      <c r="N24" s="231">
        <f>ข้อมูล!AP22</f>
        <v>-86.33</v>
      </c>
      <c r="O24" s="231">
        <f>ข้อมูล!AQ22</f>
        <v>-90.1</v>
      </c>
      <c r="P24" s="231">
        <f>ข้อมูล!J22</f>
        <v>-59.04</v>
      </c>
      <c r="Q24" s="231">
        <f>ข้อมูล!AF22</f>
        <v>-87.79</v>
      </c>
      <c r="R24" s="231">
        <f>ข้อมูล!AW22</f>
        <v>-69.13</v>
      </c>
      <c r="S24" s="231">
        <f>ข้อมูล!AX22</f>
        <v>-83.13</v>
      </c>
      <c r="T24" s="231">
        <f>ข้อมูล!AY22</f>
        <v>-82.64</v>
      </c>
      <c r="U24" s="231">
        <f>ข้อมูล!AZ22</f>
        <v>-75.36</v>
      </c>
      <c r="V24" s="231">
        <f>ข้อมูล!BA22</f>
        <v>-86.69</v>
      </c>
      <c r="W24" s="231">
        <f>ข้อมูล!BB22</f>
        <v>-92.61</v>
      </c>
      <c r="X24" s="231">
        <f>ข้อมูล!BC22</f>
        <v>-86.52</v>
      </c>
      <c r="Y24" s="231">
        <f>ข้อมูล!BO22</f>
        <v>-80.67</v>
      </c>
      <c r="Z24" s="231">
        <f>ข้อมูล!BX22</f>
        <v>-80.59</v>
      </c>
      <c r="AA24" s="231">
        <f>ข้อมูล!D22</f>
        <v>-70.34</v>
      </c>
      <c r="AB24" s="231">
        <f>ข้อมูล!P22</f>
        <v>-76.11</v>
      </c>
      <c r="AC24" s="231">
        <f>ข้อมูล!Q22</f>
        <v>-73.33</v>
      </c>
      <c r="AD24" s="231">
        <f>ข้อมูล!R22</f>
        <v>-73.39</v>
      </c>
      <c r="AE24" s="231">
        <f>ข้อมูล!S22</f>
        <v>-70.83</v>
      </c>
      <c r="AF24" s="231">
        <f>ข้อมูล!T22</f>
        <v>-82.75</v>
      </c>
      <c r="AG24" s="231">
        <f>ข้อมูล!U22</f>
        <v>-91.95</v>
      </c>
      <c r="AH24" s="231">
        <f>ข้อมูล!V22</f>
        <v>-72.069999999999993</v>
      </c>
      <c r="AI24" s="231">
        <f>ข้อมูล!W22</f>
        <v>-92.58</v>
      </c>
      <c r="AJ24" s="231">
        <f>ข้อมูล!X22</f>
        <v>-74.7</v>
      </c>
      <c r="AK24" s="231">
        <f>ข้อมูล!Y22</f>
        <v>-86.33</v>
      </c>
      <c r="AL24" s="231">
        <f>ข้อมูล!BT22</f>
        <v>-82.24</v>
      </c>
      <c r="AM24" s="231">
        <f>ข้อมูล!I22</f>
        <v>-65.739999999999995</v>
      </c>
      <c r="AN24" s="231">
        <f>ข้อมูล!AR22</f>
        <v>-59.53</v>
      </c>
      <c r="AO24" s="231">
        <f>ข้อมูล!AS22</f>
        <v>-83.75</v>
      </c>
      <c r="AP24" s="231">
        <f>ข้อมูล!AT22</f>
        <v>-82.7</v>
      </c>
      <c r="AQ24" s="231">
        <f>ข้อมูล!AU22</f>
        <v>-79.92</v>
      </c>
      <c r="AR24" s="231">
        <f>ข้อมูล!AV22</f>
        <v>-68.28</v>
      </c>
      <c r="AS24" s="231">
        <f>ข้อมูล!BP22</f>
        <v>-76.87</v>
      </c>
      <c r="AT24" s="231">
        <f>ข้อมูล!G22</f>
        <v>-48.85</v>
      </c>
      <c r="AU24" s="231">
        <f>ข้อมูล!BD22</f>
        <v>-92.81</v>
      </c>
      <c r="AV24" s="231">
        <f>ข้อมูล!BE22</f>
        <v>-76.349999999999994</v>
      </c>
      <c r="AW24" s="231">
        <f>ข้อมูล!BF22</f>
        <v>-77.23</v>
      </c>
      <c r="AX24" s="231">
        <f>ข้อมูล!BG22</f>
        <v>-84.27</v>
      </c>
      <c r="AY24" s="231">
        <f>ข้อมูล!BH22</f>
        <v>-75.34</v>
      </c>
      <c r="AZ24" s="231">
        <f>ข้อมูล!BI22</f>
        <v>-80.69</v>
      </c>
      <c r="BA24" s="231">
        <f>ข้อมูล!E22</f>
        <v>-87.7</v>
      </c>
      <c r="BB24" s="231">
        <f>ข้อมูล!Z22</f>
        <v>-85.73</v>
      </c>
      <c r="BC24" s="231">
        <f>ข้อมูล!AA22</f>
        <v>-90.25</v>
      </c>
      <c r="BD24" s="231">
        <f>ข้อมูล!AB22</f>
        <v>-86.98</v>
      </c>
      <c r="BE24" s="231">
        <f>ข้อมูล!AC22</f>
        <v>-88.53</v>
      </c>
      <c r="BF24" s="231">
        <f>ข้อมูล!AD22</f>
        <v>-91.62</v>
      </c>
      <c r="BG24" s="231">
        <f>ข้อมูล!AE22</f>
        <v>-86.14</v>
      </c>
      <c r="BH24" s="231">
        <f>ข้อมูล!BR22</f>
        <v>-88.14</v>
      </c>
      <c r="BI24" s="231">
        <f>ข้อมูล!BS22</f>
        <v>-83.01</v>
      </c>
      <c r="BJ24" s="231">
        <f>ข้อมูล!H22</f>
        <v>-73.14</v>
      </c>
      <c r="BK24" s="231">
        <f>ข้อมูล!L22</f>
        <v>-87.09</v>
      </c>
      <c r="BL24" s="231">
        <f>ข้อมูล!M22</f>
        <v>-77.900000000000006</v>
      </c>
      <c r="BM24" s="231">
        <f>ข้อมูล!N22</f>
        <v>-76.23</v>
      </c>
      <c r="BN24" s="231">
        <f>ข้อมูล!O22</f>
        <v>-80.63</v>
      </c>
      <c r="BO24" s="231">
        <f>ข้อมูล!BU22</f>
        <v>-64.319999999999993</v>
      </c>
      <c r="BP24" s="231">
        <f>ข้อมูล!K22</f>
        <v>-89.21</v>
      </c>
      <c r="BQ24" s="232">
        <f>ข้อมูล!BJ22</f>
        <v>-70.930000000000007</v>
      </c>
      <c r="BR24" s="232">
        <f>ข้อมูล!BK22</f>
        <v>-74.45</v>
      </c>
      <c r="BS24" s="232">
        <f>ข้อมูล!BL22</f>
        <v>-84.5</v>
      </c>
      <c r="BT24" s="232">
        <f>ข้อมูล!BM22</f>
        <v>-83.17</v>
      </c>
      <c r="BU24" s="232">
        <f>ข้อมูล!BN22</f>
        <v>-81.89</v>
      </c>
      <c r="BV24" s="231">
        <f>ข้อมูล!BQ22</f>
        <v>-80.95</v>
      </c>
      <c r="BW24" s="231">
        <f>ข้อมูล!BV22</f>
        <v>-73.790000000000006</v>
      </c>
      <c r="BX24" s="231">
        <f>ข้อมูล!BW22</f>
        <v>-64.81</v>
      </c>
    </row>
    <row r="25" spans="1:76" s="233" customFormat="1">
      <c r="A25" s="228">
        <f>ข้อมูล!A23</f>
        <v>44561</v>
      </c>
      <c r="B25" s="238" t="s">
        <v>116</v>
      </c>
      <c r="C25" s="239" t="s">
        <v>117</v>
      </c>
      <c r="D25" s="231">
        <f>ข้อมูล!F23</f>
        <v>-15.66</v>
      </c>
      <c r="E25" s="231">
        <f>ข้อมูล!AG23</f>
        <v>-11.31</v>
      </c>
      <c r="F25" s="231">
        <f>ข้อมูล!AH23</f>
        <v>-10.23</v>
      </c>
      <c r="G25" s="231">
        <f>ข้อมูล!AI23</f>
        <v>-12.66</v>
      </c>
      <c r="H25" s="231">
        <f>ข้อมูล!AJ23</f>
        <v>-6.39</v>
      </c>
      <c r="I25" s="231">
        <f>ข้อมูล!AK23</f>
        <v>-10.53</v>
      </c>
      <c r="J25" s="231">
        <f>ข้อมูล!AL23</f>
        <v>-13.17</v>
      </c>
      <c r="K25" s="231">
        <f>ข้อมูล!AM23</f>
        <v>-11.46</v>
      </c>
      <c r="L25" s="231">
        <f>ข้อมูล!AN23</f>
        <v>-7.76</v>
      </c>
      <c r="M25" s="231">
        <f>ข้อมูล!AO23</f>
        <v>-11.9</v>
      </c>
      <c r="N25" s="231">
        <f>ข้อมูล!AP23</f>
        <v>-13.22</v>
      </c>
      <c r="O25" s="231">
        <f>ข้อมูล!AQ23</f>
        <v>-9.3800000000000008</v>
      </c>
      <c r="P25" s="231">
        <f>ข้อมูล!J23</f>
        <v>-37.71</v>
      </c>
      <c r="Q25" s="231">
        <f>ข้อมูล!AF23</f>
        <v>-9.7799999999999994</v>
      </c>
      <c r="R25" s="231">
        <f>ข้อมูล!AW23</f>
        <v>-16.25</v>
      </c>
      <c r="S25" s="231">
        <f>ข้อมูล!AX23</f>
        <v>-13.76</v>
      </c>
      <c r="T25" s="231">
        <f>ข้อมูล!AY23</f>
        <v>-4.12</v>
      </c>
      <c r="U25" s="231">
        <f>ข้อมูล!AZ23</f>
        <v>-22.03</v>
      </c>
      <c r="V25" s="231">
        <f>ข้อมูล!BA23</f>
        <v>-12.87</v>
      </c>
      <c r="W25" s="231">
        <f>ข้อมูล!BB23</f>
        <v>-7.08</v>
      </c>
      <c r="X25" s="231">
        <f>ข้อมูล!BC23</f>
        <v>-13.44</v>
      </c>
      <c r="Y25" s="231">
        <f>ข้อมูล!BO23</f>
        <v>-19.07</v>
      </c>
      <c r="Z25" s="231">
        <f>ข้อมูล!BX23</f>
        <v>-14.41</v>
      </c>
      <c r="AA25" s="231">
        <f>ข้อมูล!D23</f>
        <v>-26.87</v>
      </c>
      <c r="AB25" s="231">
        <f>ข้อมูล!P23</f>
        <v>-11.11</v>
      </c>
      <c r="AC25" s="231">
        <f>ข้อมูล!Q23</f>
        <v>-11.29</v>
      </c>
      <c r="AD25" s="231">
        <f>ข้อมูล!R23</f>
        <v>-5.37</v>
      </c>
      <c r="AE25" s="231">
        <f>ข้อมูล!S23</f>
        <v>-17.3</v>
      </c>
      <c r="AF25" s="231">
        <f>ข้อมูล!T23</f>
        <v>-10.65</v>
      </c>
      <c r="AG25" s="231">
        <f>ข้อมูล!U23</f>
        <v>-8.01</v>
      </c>
      <c r="AH25" s="231">
        <f>ข้อมูล!V23</f>
        <v>-6.88</v>
      </c>
      <c r="AI25" s="231">
        <f>ข้อมูล!W23</f>
        <v>-7.42</v>
      </c>
      <c r="AJ25" s="231">
        <f>ข้อมูล!X23</f>
        <v>-20.59</v>
      </c>
      <c r="AK25" s="231">
        <f>ข้อมูล!Y23</f>
        <v>-12.05</v>
      </c>
      <c r="AL25" s="231">
        <f>ข้อมูล!BT23</f>
        <v>-12.62</v>
      </c>
      <c r="AM25" s="231">
        <f>ข้อมูล!I23</f>
        <v>-32.479999999999997</v>
      </c>
      <c r="AN25" s="231">
        <f>ข้อมูล!AR23</f>
        <v>-38.5</v>
      </c>
      <c r="AO25" s="231">
        <f>ข้อมูล!AS23</f>
        <v>-14.4</v>
      </c>
      <c r="AP25" s="231">
        <f>ข้อมูล!AT23</f>
        <v>-15.66</v>
      </c>
      <c r="AQ25" s="231">
        <f>ข้อมูล!AU23</f>
        <v>-19.63</v>
      </c>
      <c r="AR25" s="231">
        <f>ข้อมูล!AV23</f>
        <v>-30.37</v>
      </c>
      <c r="AS25" s="231">
        <f>ข้อมูล!BP23</f>
        <v>-22.44</v>
      </c>
      <c r="AT25" s="231">
        <f>ข้อมูล!G23</f>
        <v>-45.03</v>
      </c>
      <c r="AU25" s="231">
        <f>ข้อมูล!BD23</f>
        <v>-7.19</v>
      </c>
      <c r="AV25" s="231">
        <f>ข้อมูล!BE23</f>
        <v>-22.32</v>
      </c>
      <c r="AW25" s="231">
        <f>ข้อมูล!BF23</f>
        <v>-21.32</v>
      </c>
      <c r="AX25" s="231">
        <f>ข้อมูล!BG23</f>
        <v>-12.06</v>
      </c>
      <c r="AY25" s="231">
        <f>ข้อมูล!BH23</f>
        <v>-20.16</v>
      </c>
      <c r="AZ25" s="231">
        <f>ข้อมูล!BI23</f>
        <v>-19.170000000000002</v>
      </c>
      <c r="BA25" s="231">
        <f>ข้อมูล!E23</f>
        <v>-8.5</v>
      </c>
      <c r="BB25" s="231">
        <f>ข้อมูล!Z23</f>
        <v>-9.02</v>
      </c>
      <c r="BC25" s="231">
        <f>ข้อมูล!AA23</f>
        <v>-9.17</v>
      </c>
      <c r="BD25" s="231">
        <f>ข้อมูล!AB23</f>
        <v>-7.36</v>
      </c>
      <c r="BE25" s="231">
        <f>ข้อมูล!AC23</f>
        <v>-10.32</v>
      </c>
      <c r="BF25" s="231">
        <f>ข้อมูล!AD23</f>
        <v>-4.74</v>
      </c>
      <c r="BG25" s="231">
        <f>ข้อมูล!AE23</f>
        <v>-13.72</v>
      </c>
      <c r="BH25" s="231">
        <f>ข้อมูล!BR23</f>
        <v>-8.83</v>
      </c>
      <c r="BI25" s="231">
        <f>ข้อมูล!BS23</f>
        <v>-14.46</v>
      </c>
      <c r="BJ25" s="231">
        <f>ข้อมูล!H23</f>
        <v>-12.06</v>
      </c>
      <c r="BK25" s="231">
        <f>ข้อมูล!L23</f>
        <v>-7.14</v>
      </c>
      <c r="BL25" s="231">
        <f>ข้อมูล!M23</f>
        <v>-4.57</v>
      </c>
      <c r="BM25" s="231">
        <f>ข้อมูล!N23</f>
        <v>-4.42</v>
      </c>
      <c r="BN25" s="231">
        <f>ข้อมูล!O23</f>
        <v>-7.31</v>
      </c>
      <c r="BO25" s="231">
        <f>ข้อมูล!BU23</f>
        <v>-14.73</v>
      </c>
      <c r="BP25" s="231">
        <f>ข้อมูล!K23</f>
        <v>-8.17</v>
      </c>
      <c r="BQ25" s="232">
        <f>ข้อมูล!BJ23</f>
        <v>-19.46</v>
      </c>
      <c r="BR25" s="232">
        <f>ข้อมูล!BK23</f>
        <v>-10.62</v>
      </c>
      <c r="BS25" s="232">
        <f>ข้อมูล!BL23</f>
        <v>-8.44</v>
      </c>
      <c r="BT25" s="232">
        <f>ข้อมูล!BM23</f>
        <v>-11.61</v>
      </c>
      <c r="BU25" s="232">
        <f>ข้อมูล!BN23</f>
        <v>-6.34</v>
      </c>
      <c r="BV25" s="231">
        <f>ข้อมูล!BQ23</f>
        <v>-11.63</v>
      </c>
      <c r="BW25" s="231">
        <f>ข้อมูล!BV23</f>
        <v>-13.53</v>
      </c>
      <c r="BX25" s="231">
        <f>ข้อมูล!BW23</f>
        <v>-4.16</v>
      </c>
    </row>
    <row r="26" spans="1:76" s="233" customFormat="1">
      <c r="A26" s="228">
        <f>ข้อมูล!A24</f>
        <v>44561</v>
      </c>
      <c r="B26" s="238" t="s">
        <v>118</v>
      </c>
      <c r="C26" s="239" t="s">
        <v>119</v>
      </c>
      <c r="D26" s="231">
        <f>ข้อมูล!F24</f>
        <v>-36.880000000000003</v>
      </c>
      <c r="E26" s="231">
        <f>ข้อมูล!AG24</f>
        <v>-32.229999999999997</v>
      </c>
      <c r="F26" s="231">
        <f>ข้อมูล!AH24</f>
        <v>-54.27</v>
      </c>
      <c r="G26" s="231">
        <f>ข้อมูล!AI24</f>
        <v>-55.68</v>
      </c>
      <c r="H26" s="231">
        <f>ข้อมูล!AJ24</f>
        <v>-51.94</v>
      </c>
      <c r="I26" s="231">
        <f>ข้อมูล!AK24</f>
        <v>-49.83</v>
      </c>
      <c r="J26" s="231">
        <f>ข้อมูล!AL24</f>
        <v>-51.68</v>
      </c>
      <c r="K26" s="231">
        <f>ข้อมูล!AM24</f>
        <v>-51.51</v>
      </c>
      <c r="L26" s="231">
        <f>ข้อมูล!AN24</f>
        <v>-45.34</v>
      </c>
      <c r="M26" s="231">
        <f>ข้อมูล!AO24</f>
        <v>-50.29</v>
      </c>
      <c r="N26" s="231">
        <f>ข้อมูล!AP24</f>
        <v>-53.65</v>
      </c>
      <c r="O26" s="231">
        <f>ข้อมูล!AQ24</f>
        <v>-52.57</v>
      </c>
      <c r="P26" s="231">
        <f>ข้อมูล!J24</f>
        <v>-29.23</v>
      </c>
      <c r="Q26" s="231">
        <f>ข้อมูล!AF24</f>
        <v>-60.71</v>
      </c>
      <c r="R26" s="231">
        <f>ข้อมูล!AW24</f>
        <v>-59.18</v>
      </c>
      <c r="S26" s="231">
        <f>ข้อมูล!AX24</f>
        <v>-58.09</v>
      </c>
      <c r="T26" s="231">
        <f>ข้อมูล!AY24</f>
        <v>-52.04</v>
      </c>
      <c r="U26" s="231">
        <f>ข้อมูล!AZ24</f>
        <v>-68.81</v>
      </c>
      <c r="V26" s="231">
        <f>ข้อมูล!BA24</f>
        <v>-60.89</v>
      </c>
      <c r="W26" s="231">
        <f>ข้อมูล!BB24</f>
        <v>-57.66</v>
      </c>
      <c r="X26" s="231">
        <f>ข้อมูล!BC24</f>
        <v>-63.9</v>
      </c>
      <c r="Y26" s="231">
        <f>ข้อมูล!BO24</f>
        <v>-68.989999999999995</v>
      </c>
      <c r="Z26" s="231">
        <f>ข้อมูล!BX24</f>
        <v>-60.65</v>
      </c>
      <c r="AA26" s="231">
        <f>ข้อมูล!D24</f>
        <v>-29.53</v>
      </c>
      <c r="AB26" s="231">
        <f>ข้อมูล!P24</f>
        <v>-43.33</v>
      </c>
      <c r="AC26" s="231">
        <f>ข้อมูล!Q24</f>
        <v>-54.51</v>
      </c>
      <c r="AD26" s="231">
        <f>ข้อมูล!R24</f>
        <v>-32.42</v>
      </c>
      <c r="AE26" s="231">
        <f>ข้อมูล!S24</f>
        <v>-58.45</v>
      </c>
      <c r="AF26" s="231">
        <f>ข้อมูล!T24</f>
        <v>-52.57</v>
      </c>
      <c r="AG26" s="231">
        <f>ข้อมูล!U24</f>
        <v>-51.93</v>
      </c>
      <c r="AH26" s="231">
        <f>ข้อมูล!V24</f>
        <v>-46.22</v>
      </c>
      <c r="AI26" s="231">
        <f>ข้อมูล!W24</f>
        <v>-66.03</v>
      </c>
      <c r="AJ26" s="231">
        <f>ข้อมูล!X24</f>
        <v>-50.46</v>
      </c>
      <c r="AK26" s="231">
        <f>ข้อมูล!Y24</f>
        <v>-58.57</v>
      </c>
      <c r="AL26" s="231">
        <f>ข้อมูล!BT24</f>
        <v>-51.02</v>
      </c>
      <c r="AM26" s="231">
        <f>ข้อมูล!I24</f>
        <v>-35.049999999999997</v>
      </c>
      <c r="AN26" s="231">
        <f>ข้อมูล!AR24</f>
        <v>-65.569999999999993</v>
      </c>
      <c r="AO26" s="231">
        <f>ข้อมูล!AS24</f>
        <v>-58.5</v>
      </c>
      <c r="AP26" s="231">
        <f>ข้อมูล!AT24</f>
        <v>-61.17</v>
      </c>
      <c r="AQ26" s="231">
        <f>ข้อมูล!AU24</f>
        <v>-70.13</v>
      </c>
      <c r="AR26" s="231">
        <f>ข้อมูล!AV24</f>
        <v>-79.3</v>
      </c>
      <c r="AS26" s="231">
        <f>ข้อมูล!BP24</f>
        <v>-70.849999999999994</v>
      </c>
      <c r="AT26" s="231">
        <f>ข้อมูล!G24</f>
        <v>-22.7</v>
      </c>
      <c r="AU26" s="231">
        <f>ข้อมูล!BD24</f>
        <v>-48.42</v>
      </c>
      <c r="AV26" s="231">
        <f>ข้อมูล!BE24</f>
        <v>-63.61</v>
      </c>
      <c r="AW26" s="231">
        <f>ข้อมูล!BF24</f>
        <v>-64.55</v>
      </c>
      <c r="AX26" s="231">
        <f>ข้อมูล!BG24</f>
        <v>-59.14</v>
      </c>
      <c r="AY26" s="231">
        <f>ข้อมูล!BH24</f>
        <v>-55.62</v>
      </c>
      <c r="AZ26" s="231">
        <f>ข้อมูล!BI24</f>
        <v>-67.39</v>
      </c>
      <c r="BA26" s="231">
        <f>ข้อมูล!E24</f>
        <v>-36.299999999999997</v>
      </c>
      <c r="BB26" s="231">
        <f>ข้อมูล!Z24</f>
        <v>-43.62</v>
      </c>
      <c r="BC26" s="231">
        <f>ข้อมูล!AA24</f>
        <v>-51.2</v>
      </c>
      <c r="BD26" s="231">
        <f>ข้อมูล!AB24</f>
        <v>-47.94</v>
      </c>
      <c r="BE26" s="231">
        <f>ข้อมูล!AC24</f>
        <v>-53.22</v>
      </c>
      <c r="BF26" s="231">
        <f>ข้อมูล!AD24</f>
        <v>-43.64</v>
      </c>
      <c r="BG26" s="231">
        <f>ข้อมูล!AE24</f>
        <v>-50.68</v>
      </c>
      <c r="BH26" s="231">
        <f>ข้อมูล!BR24</f>
        <v>-61.76</v>
      </c>
      <c r="BI26" s="231">
        <f>ข้อมูล!BS24</f>
        <v>-55.72</v>
      </c>
      <c r="BJ26" s="231">
        <f>ข้อมูล!H24</f>
        <v>-38</v>
      </c>
      <c r="BK26" s="231">
        <f>ข้อมูล!L24</f>
        <v>-47.99</v>
      </c>
      <c r="BL26" s="231">
        <f>ข้อมูล!M24</f>
        <v>-37.11</v>
      </c>
      <c r="BM26" s="231">
        <f>ข้อมูล!N24</f>
        <v>-48.09</v>
      </c>
      <c r="BN26" s="231">
        <f>ข้อมูล!O24</f>
        <v>-45.85</v>
      </c>
      <c r="BO26" s="231">
        <f>ข้อมูล!BU24</f>
        <v>-41.1</v>
      </c>
      <c r="BP26" s="231">
        <f>ข้อมูล!K24</f>
        <v>-46.49</v>
      </c>
      <c r="BQ26" s="232">
        <f>ข้อมูล!BJ24</f>
        <v>-59.92</v>
      </c>
      <c r="BR26" s="232">
        <f>ข้อมูล!BK24</f>
        <v>-53.7</v>
      </c>
      <c r="BS26" s="232">
        <f>ข้อมูล!BL24</f>
        <v>-59.46</v>
      </c>
      <c r="BT26" s="232">
        <f>ข้อมูล!BM24</f>
        <v>-54.39</v>
      </c>
      <c r="BU26" s="232">
        <f>ข้อมูล!BN24</f>
        <v>-37.81</v>
      </c>
      <c r="BV26" s="231">
        <f>ข้อมูล!BQ24</f>
        <v>-56.06</v>
      </c>
      <c r="BW26" s="231">
        <f>ข้อมูล!BV24</f>
        <v>-43.06</v>
      </c>
      <c r="BX26" s="231">
        <f>ข้อมูล!BW24</f>
        <v>-39.369999999999997</v>
      </c>
    </row>
    <row r="27" spans="1:76" s="233" customFormat="1">
      <c r="A27" s="228">
        <f>ข้อมูล!A25</f>
        <v>44561</v>
      </c>
      <c r="B27" s="238" t="s">
        <v>120</v>
      </c>
      <c r="C27" s="239" t="s">
        <v>121</v>
      </c>
      <c r="D27" s="231">
        <f>ข้อมูล!F25</f>
        <v>13.2</v>
      </c>
      <c r="E27" s="231">
        <f>ข้อมูล!AG25</f>
        <v>10.26</v>
      </c>
      <c r="F27" s="231">
        <f>ข้อมูล!AH25</f>
        <v>17.34</v>
      </c>
      <c r="G27" s="231">
        <f>ข้อมูล!AI25</f>
        <v>14.5</v>
      </c>
      <c r="H27" s="231">
        <f>ข้อมูล!AJ25</f>
        <v>7.45</v>
      </c>
      <c r="I27" s="231">
        <f>ข้อมูล!AK25</f>
        <v>34</v>
      </c>
      <c r="J27" s="231">
        <f>ข้อมูล!AL25</f>
        <v>10.07</v>
      </c>
      <c r="K27" s="231">
        <f>ข้อมูล!AM25</f>
        <v>7.37</v>
      </c>
      <c r="L27" s="231">
        <f>ข้อมูล!AN25</f>
        <v>12.02</v>
      </c>
      <c r="M27" s="231">
        <f>ข้อมูล!AO25</f>
        <v>12.61</v>
      </c>
      <c r="N27" s="231">
        <f>ข้อมูล!AP25</f>
        <v>15.39</v>
      </c>
      <c r="O27" s="231">
        <f>ข้อมูล!AQ25</f>
        <v>7.94</v>
      </c>
      <c r="P27" s="231">
        <f>ข้อมูล!J25</f>
        <v>2.79</v>
      </c>
      <c r="Q27" s="231">
        <f>ข้อมูล!AF25</f>
        <v>24.74</v>
      </c>
      <c r="R27" s="231">
        <f>ข้อมูล!AW25</f>
        <v>16.53</v>
      </c>
      <c r="S27" s="231">
        <f>ข้อมูล!AX25</f>
        <v>3.56</v>
      </c>
      <c r="T27" s="231">
        <f>ข้อมูล!AY25</f>
        <v>3.84</v>
      </c>
      <c r="U27" s="231">
        <f>ข้อมูล!AZ25</f>
        <v>13.48</v>
      </c>
      <c r="V27" s="231">
        <f>ข้อมูล!BA25</f>
        <v>12.16</v>
      </c>
      <c r="W27" s="231">
        <f>ข้อมูล!BB25</f>
        <v>22.14</v>
      </c>
      <c r="X27" s="231">
        <f>ข้อมูล!BC25</f>
        <v>25.12</v>
      </c>
      <c r="Y27" s="231">
        <f>ข้อมูล!BO25</f>
        <v>22.91</v>
      </c>
      <c r="Z27" s="231">
        <f>ข้อมูล!BX25</f>
        <v>10.98</v>
      </c>
      <c r="AA27" s="231">
        <f>ข้อมูล!D25</f>
        <v>5.36</v>
      </c>
      <c r="AB27" s="231">
        <f>ข้อมูล!P25</f>
        <v>11.83</v>
      </c>
      <c r="AC27" s="231">
        <f>ข้อมูล!Q25</f>
        <v>17.23</v>
      </c>
      <c r="AD27" s="231">
        <f>ข้อมูล!R25</f>
        <v>11.2</v>
      </c>
      <c r="AE27" s="231">
        <f>ข้อมูล!S25</f>
        <v>8.9499999999999993</v>
      </c>
      <c r="AF27" s="231">
        <f>ข้อมูล!T25</f>
        <v>10.69</v>
      </c>
      <c r="AG27" s="231">
        <f>ข้อมูล!U25</f>
        <v>7.68</v>
      </c>
      <c r="AH27" s="231">
        <f>ข้อมูล!V25</f>
        <v>12.52</v>
      </c>
      <c r="AI27" s="231">
        <f>ข้อมูล!W25</f>
        <v>9.99</v>
      </c>
      <c r="AJ27" s="231">
        <f>ข้อมูล!X25</f>
        <v>21.42</v>
      </c>
      <c r="AK27" s="231">
        <f>ข้อมูล!Y25</f>
        <v>21.02</v>
      </c>
      <c r="AL27" s="231">
        <f>ข้อมูล!BT25</f>
        <v>12.6</v>
      </c>
      <c r="AM27" s="231">
        <f>ข้อมูล!I25</f>
        <v>4.08</v>
      </c>
      <c r="AN27" s="231">
        <f>ข้อมูล!AR25</f>
        <v>11.32</v>
      </c>
      <c r="AO27" s="231">
        <f>ข้อมูล!AS25</f>
        <v>24.46</v>
      </c>
      <c r="AP27" s="231">
        <f>ข้อมูล!AT25</f>
        <v>23.62</v>
      </c>
      <c r="AQ27" s="231">
        <f>ข้อมูล!AU25</f>
        <v>20.22</v>
      </c>
      <c r="AR27" s="231">
        <f>ข้อมูล!AV25</f>
        <v>21.06</v>
      </c>
      <c r="AS27" s="231">
        <f>ข้อมูล!BP25</f>
        <v>10.19</v>
      </c>
      <c r="AT27" s="231">
        <f>ข้อมูล!G25</f>
        <v>9.76</v>
      </c>
      <c r="AU27" s="231">
        <f>ข้อมูล!BD25</f>
        <v>31.78</v>
      </c>
      <c r="AV27" s="231">
        <f>ข้อมูล!BE25</f>
        <v>16.579999999999998</v>
      </c>
      <c r="AW27" s="231">
        <f>ข้อมูล!BF25</f>
        <v>23.25</v>
      </c>
      <c r="AX27" s="231">
        <f>ข้อมูล!BG25</f>
        <v>15.49</v>
      </c>
      <c r="AY27" s="231">
        <f>ข้อมูล!BH25</f>
        <v>20.05</v>
      </c>
      <c r="AZ27" s="231">
        <f>ข้อมูล!BI25</f>
        <v>28.18</v>
      </c>
      <c r="BA27" s="231">
        <f>ข้อมูล!E25</f>
        <v>10.48</v>
      </c>
      <c r="BB27" s="231">
        <f>ข้อมูล!Z25</f>
        <v>10.08</v>
      </c>
      <c r="BC27" s="231">
        <f>ข้อมูล!AA25</f>
        <v>10.220000000000001</v>
      </c>
      <c r="BD27" s="231">
        <f>ข้อมูล!AB25</f>
        <v>17.77</v>
      </c>
      <c r="BE27" s="231">
        <f>ข้อมูล!AC25</f>
        <v>14.61</v>
      </c>
      <c r="BF27" s="231">
        <f>ข้อมูล!AD25</f>
        <v>17.350000000000001</v>
      </c>
      <c r="BG27" s="231">
        <f>ข้อมูล!AE25</f>
        <v>31.23</v>
      </c>
      <c r="BH27" s="231">
        <f>ข้อมูล!BR25</f>
        <v>21.11</v>
      </c>
      <c r="BI27" s="231">
        <f>ข้อมูล!BS25</f>
        <v>20.68</v>
      </c>
      <c r="BJ27" s="231">
        <f>ข้อมูล!H25</f>
        <v>17.39</v>
      </c>
      <c r="BK27" s="231">
        <f>ข้อมูล!L25</f>
        <v>12.69</v>
      </c>
      <c r="BL27" s="231">
        <f>ข้อมูล!M25</f>
        <v>6.87</v>
      </c>
      <c r="BM27" s="231">
        <f>ข้อมูล!N25</f>
        <v>38.32</v>
      </c>
      <c r="BN27" s="231">
        <f>ข้อมูล!O25</f>
        <v>21.42</v>
      </c>
      <c r="BO27" s="231">
        <f>ข้อมูล!BU25</f>
        <v>6.75</v>
      </c>
      <c r="BP27" s="231">
        <f>ข้อมูล!K25</f>
        <v>17.39</v>
      </c>
      <c r="BQ27" s="232">
        <f>ข้อมูล!BJ25</f>
        <v>31.13</v>
      </c>
      <c r="BR27" s="232">
        <f>ข้อมูล!BK25</f>
        <v>15.8</v>
      </c>
      <c r="BS27" s="232">
        <f>ข้อมูล!BL25</f>
        <v>15.46</v>
      </c>
      <c r="BT27" s="232">
        <f>ข้อมูล!BM25</f>
        <v>24.83</v>
      </c>
      <c r="BU27" s="232">
        <f>ข้อมูล!BN25</f>
        <v>15.11</v>
      </c>
      <c r="BV27" s="231">
        <f>ข้อมูล!BQ25</f>
        <v>20.67</v>
      </c>
      <c r="BW27" s="231">
        <f>ข้อมูล!BV25</f>
        <v>20.21</v>
      </c>
      <c r="BX27" s="231">
        <f>ข้อมูล!BW25</f>
        <v>16.32</v>
      </c>
    </row>
    <row r="28" spans="1:76" s="233" customFormat="1">
      <c r="A28" s="228">
        <f>ข้อมูล!A26</f>
        <v>44561</v>
      </c>
      <c r="B28" s="238" t="s">
        <v>122</v>
      </c>
      <c r="C28" s="239" t="s">
        <v>123</v>
      </c>
      <c r="D28" s="231">
        <f>ข้อมูล!F26</f>
        <v>11.15</v>
      </c>
      <c r="E28" s="231">
        <f>ข้อมูล!AG26</f>
        <v>8.7799999999999994</v>
      </c>
      <c r="F28" s="231">
        <f>ข้อมูล!AH26</f>
        <v>16.100000000000001</v>
      </c>
      <c r="G28" s="231">
        <f>ข้อมูล!AI26</f>
        <v>13.24</v>
      </c>
      <c r="H28" s="231">
        <f>ข้อมูล!AJ26</f>
        <v>5.93</v>
      </c>
      <c r="I28" s="231">
        <f>ข้อมูล!AK26</f>
        <v>33.04</v>
      </c>
      <c r="J28" s="231">
        <f>ข้อมูล!AL26</f>
        <v>7.69</v>
      </c>
      <c r="K28" s="231">
        <f>ข้อมูล!AM26</f>
        <v>5.39</v>
      </c>
      <c r="L28" s="231">
        <f>ข้อมูล!AN26</f>
        <v>10.119999999999999</v>
      </c>
      <c r="M28" s="231">
        <f>ข้อมูล!AO26</f>
        <v>11.01</v>
      </c>
      <c r="N28" s="231">
        <f>ข้อมูล!AP26</f>
        <v>13.45</v>
      </c>
      <c r="O28" s="231">
        <f>ข้อมูล!AQ26</f>
        <v>6.04</v>
      </c>
      <c r="P28" s="231">
        <f>ข้อมูล!J26</f>
        <v>1.17</v>
      </c>
      <c r="Q28" s="231">
        <f>ข้อมูล!AF26</f>
        <v>22.53</v>
      </c>
      <c r="R28" s="231">
        <f>ข้อมูล!AW26</f>
        <v>15.77</v>
      </c>
      <c r="S28" s="231">
        <f>ข้อมูล!AX26</f>
        <v>1.88</v>
      </c>
      <c r="T28" s="231">
        <f>ข้อมูล!AY26</f>
        <v>3.11</v>
      </c>
      <c r="U28" s="231">
        <f>ข้อมูล!AZ26</f>
        <v>13.37</v>
      </c>
      <c r="V28" s="231">
        <f>ข้อมูล!BA26</f>
        <v>11.23</v>
      </c>
      <c r="W28" s="231">
        <f>ข้อมูล!BB26</f>
        <v>20.58</v>
      </c>
      <c r="X28" s="231">
        <f>ข้อมูล!BC26</f>
        <v>24.45</v>
      </c>
      <c r="Y28" s="231">
        <f>ข้อมูล!BO26</f>
        <v>21.12</v>
      </c>
      <c r="Z28" s="231">
        <f>ข้อมูล!BX26</f>
        <v>9.94</v>
      </c>
      <c r="AA28" s="231">
        <f>ข้อมูล!D26</f>
        <v>4.07</v>
      </c>
      <c r="AB28" s="231">
        <f>ข้อมูล!P26</f>
        <v>10.65</v>
      </c>
      <c r="AC28" s="231">
        <f>ข้อมูล!Q26</f>
        <v>15.53</v>
      </c>
      <c r="AD28" s="231">
        <f>ข้อมูล!R26</f>
        <v>9.8000000000000007</v>
      </c>
      <c r="AE28" s="231">
        <f>ข้อมูล!S26</f>
        <v>7.9</v>
      </c>
      <c r="AF28" s="231">
        <f>ข้อมูล!T26</f>
        <v>9.3000000000000007</v>
      </c>
      <c r="AG28" s="231">
        <f>ข้อมูล!U26</f>
        <v>6.2</v>
      </c>
      <c r="AH28" s="231">
        <f>ข้อมูล!V26</f>
        <v>11.14</v>
      </c>
      <c r="AI28" s="231">
        <f>ข้อมูล!W26</f>
        <v>8.92</v>
      </c>
      <c r="AJ28" s="231">
        <f>ข้อมูล!X26</f>
        <v>20.83</v>
      </c>
      <c r="AK28" s="231">
        <f>ข้อมูล!Y26</f>
        <v>19.809999999999999</v>
      </c>
      <c r="AL28" s="231">
        <f>ข้อมูล!BT26</f>
        <v>11.39</v>
      </c>
      <c r="AM28" s="231">
        <f>ข้อมูล!I26</f>
        <v>2.25</v>
      </c>
      <c r="AN28" s="231">
        <f>ข้อมูล!AR26</f>
        <v>9.92</v>
      </c>
      <c r="AO28" s="231">
        <f>ข้อมูล!AS26</f>
        <v>22.77</v>
      </c>
      <c r="AP28" s="231">
        <f>ข้อมูล!AT26</f>
        <v>22.49</v>
      </c>
      <c r="AQ28" s="231">
        <f>ข้อมูล!AU26</f>
        <v>19.079999999999998</v>
      </c>
      <c r="AR28" s="231">
        <f>ข้อมูล!AV26</f>
        <v>19.809999999999999</v>
      </c>
      <c r="AS28" s="231">
        <f>ข้อมูล!BP26</f>
        <v>8.51</v>
      </c>
      <c r="AT28" s="231">
        <f>ข้อมูล!G26</f>
        <v>8.2200000000000006</v>
      </c>
      <c r="AU28" s="231">
        <f>ข้อมูล!BD26</f>
        <v>30.15</v>
      </c>
      <c r="AV28" s="231">
        <f>ข้อมูล!BE26</f>
        <v>15.42</v>
      </c>
      <c r="AW28" s="231">
        <f>ข้อมูล!BF26</f>
        <v>21.9</v>
      </c>
      <c r="AX28" s="231">
        <f>ข้อมูล!BG26</f>
        <v>14.48</v>
      </c>
      <c r="AY28" s="231">
        <f>ข้อมูล!BH26</f>
        <v>18.82</v>
      </c>
      <c r="AZ28" s="231">
        <f>ข้อมูล!BI26</f>
        <v>26.64</v>
      </c>
      <c r="BA28" s="231">
        <f>ข้อมูล!E26</f>
        <v>9.57</v>
      </c>
      <c r="BB28" s="231">
        <f>ข้อมูล!Z26</f>
        <v>8.16</v>
      </c>
      <c r="BC28" s="231">
        <f>ข้อมูล!AA26</f>
        <v>8.09</v>
      </c>
      <c r="BD28" s="231">
        <f>ข้อมูล!AB26</f>
        <v>15.89</v>
      </c>
      <c r="BE28" s="231">
        <f>ข้อมูล!AC26</f>
        <v>12.96</v>
      </c>
      <c r="BF28" s="231">
        <f>ข้อมูล!AD26</f>
        <v>16.79</v>
      </c>
      <c r="BG28" s="231">
        <f>ข้อมูล!AE26</f>
        <v>30.76</v>
      </c>
      <c r="BH28" s="231">
        <f>ข้อมูล!BR26</f>
        <v>20.78</v>
      </c>
      <c r="BI28" s="231">
        <f>ข้อมูล!BS26</f>
        <v>20.51</v>
      </c>
      <c r="BJ28" s="231">
        <f>ข้อมูล!H26</f>
        <v>16.05</v>
      </c>
      <c r="BK28" s="231">
        <f>ข้อมูล!L26</f>
        <v>11.82</v>
      </c>
      <c r="BL28" s="231">
        <f>ข้อมูล!M26</f>
        <v>5.98</v>
      </c>
      <c r="BM28" s="231">
        <f>ข้อมูล!N26</f>
        <v>37.32</v>
      </c>
      <c r="BN28" s="231">
        <f>ข้อมูล!O26</f>
        <v>19.91</v>
      </c>
      <c r="BO28" s="231">
        <f>ข้อมูล!BU26</f>
        <v>5.95</v>
      </c>
      <c r="BP28" s="231">
        <f>ข้อมูล!K26</f>
        <v>16.12</v>
      </c>
      <c r="BQ28" s="232">
        <f>ข้อมูล!BJ26</f>
        <v>30.19</v>
      </c>
      <c r="BR28" s="232">
        <f>ข้อมูล!BK26</f>
        <v>14.62</v>
      </c>
      <c r="BS28" s="232">
        <f>ข้อมูล!BL26</f>
        <v>14.04</v>
      </c>
      <c r="BT28" s="232">
        <f>ข้อมูล!BM26</f>
        <v>23.31</v>
      </c>
      <c r="BU28" s="232">
        <f>ข้อมูล!BN26</f>
        <v>14.18</v>
      </c>
      <c r="BV28" s="231">
        <f>ข้อมูล!BQ26</f>
        <v>18.09</v>
      </c>
      <c r="BW28" s="231">
        <f>ข้อมูล!BV26</f>
        <v>17.25</v>
      </c>
      <c r="BX28" s="231">
        <f>ข้อมูล!BW26</f>
        <v>14.93</v>
      </c>
    </row>
    <row r="29" spans="1:76" s="233" customFormat="1">
      <c r="A29" s="228">
        <f>ข้อมูล!A27</f>
        <v>44561</v>
      </c>
      <c r="B29" s="238" t="s">
        <v>124</v>
      </c>
      <c r="C29" s="239" t="s">
        <v>125</v>
      </c>
      <c r="D29" s="231">
        <f>ข้อมูล!F27</f>
        <v>1.41</v>
      </c>
      <c r="E29" s="231">
        <f>ข้อมูล!AG27</f>
        <v>1.24</v>
      </c>
      <c r="F29" s="231">
        <f>ข้อมูล!AH27</f>
        <v>1.6</v>
      </c>
      <c r="G29" s="231">
        <f>ข้อมูล!AI27</f>
        <v>1.49</v>
      </c>
      <c r="H29" s="231">
        <f>ข้อมูล!AJ27</f>
        <v>1.22</v>
      </c>
      <c r="I29" s="231">
        <f>ข้อมูล!AK27</f>
        <v>2.2000000000000002</v>
      </c>
      <c r="J29" s="231">
        <f>ข้อมูล!AL27</f>
        <v>1.24</v>
      </c>
      <c r="K29" s="231">
        <f>ข้อมูล!AM27</f>
        <v>1.19</v>
      </c>
      <c r="L29" s="231">
        <f>ข้อมูล!AN27</f>
        <v>1.36</v>
      </c>
      <c r="M29" s="231">
        <f>ข้อมูล!AO27</f>
        <v>1.43</v>
      </c>
      <c r="N29" s="231">
        <f>ข้อมูล!AP27</f>
        <v>1.33</v>
      </c>
      <c r="O29" s="231">
        <f>ข้อมูล!AQ27</f>
        <v>1.22</v>
      </c>
      <c r="P29" s="231">
        <f>ข้อมูล!J27</f>
        <v>1.03</v>
      </c>
      <c r="Q29" s="231">
        <f>ข้อมูล!AF27</f>
        <v>1.68</v>
      </c>
      <c r="R29" s="231">
        <f>ข้อมูล!AW27</f>
        <v>1.92</v>
      </c>
      <c r="S29" s="231">
        <f>ข้อมูล!AX27</f>
        <v>1.05</v>
      </c>
      <c r="T29" s="231">
        <f>ข้อมูล!AY27</f>
        <v>1.1100000000000001</v>
      </c>
      <c r="U29" s="231">
        <f>ข้อมูล!AZ27</f>
        <v>1.61</v>
      </c>
      <c r="V29" s="231">
        <f>ข้อมูล!BA27</f>
        <v>2.04</v>
      </c>
      <c r="W29" s="231">
        <f>ข้อมูล!BB27</f>
        <v>2.15</v>
      </c>
      <c r="X29" s="231">
        <f>ข้อมูล!BC27</f>
        <v>3.54</v>
      </c>
      <c r="Y29" s="231">
        <f>ข้อมูล!BO27</f>
        <v>1.57</v>
      </c>
      <c r="Z29" s="231">
        <f>ข้อมูล!BX27</f>
        <v>1.65</v>
      </c>
      <c r="AA29" s="231">
        <f>ข้อมูล!D27</f>
        <v>1.1299999999999999</v>
      </c>
      <c r="AB29" s="231">
        <f>ข้อมูล!P27</f>
        <v>1.82</v>
      </c>
      <c r="AC29" s="231">
        <f>ข้อมูล!Q27</f>
        <v>1.62</v>
      </c>
      <c r="AD29" s="231">
        <f>ข้อมูล!R27</f>
        <v>1.52</v>
      </c>
      <c r="AE29" s="231">
        <f>ข้อมูล!S27</f>
        <v>1.27</v>
      </c>
      <c r="AF29" s="231">
        <f>ข้อมูล!T27</f>
        <v>1.48</v>
      </c>
      <c r="AG29" s="231">
        <f>ข้อมูล!U27</f>
        <v>1.35</v>
      </c>
      <c r="AH29" s="231">
        <f>ข้อมูล!V27</f>
        <v>1.68</v>
      </c>
      <c r="AI29" s="231">
        <f>ข้อมูล!W27</f>
        <v>1.65</v>
      </c>
      <c r="AJ29" s="231">
        <f>ข้อมูล!X27</f>
        <v>2.5299999999999998</v>
      </c>
      <c r="AK29" s="231">
        <f>ข้อมูล!Y27</f>
        <v>2.2999999999999998</v>
      </c>
      <c r="AL29" s="231">
        <f>ข้อมูล!BT27</f>
        <v>1.86</v>
      </c>
      <c r="AM29" s="231">
        <f>ข้อมูล!I27</f>
        <v>1.08</v>
      </c>
      <c r="AN29" s="231">
        <f>ข้อมูล!AR27</f>
        <v>1.18</v>
      </c>
      <c r="AO29" s="231">
        <f>ข้อมูล!AS27</f>
        <v>1.47</v>
      </c>
      <c r="AP29" s="231">
        <f>ข้อมูล!AT27</f>
        <v>1.66</v>
      </c>
      <c r="AQ29" s="231">
        <f>ข้อมูล!AU27</f>
        <v>1.55</v>
      </c>
      <c r="AR29" s="231">
        <f>ข้อมูล!AV27</f>
        <v>1.71</v>
      </c>
      <c r="AS29" s="231">
        <f>ข้อมูล!BP27</f>
        <v>1.28</v>
      </c>
      <c r="AT29" s="231">
        <f>ข้อมูล!G27</f>
        <v>1.25</v>
      </c>
      <c r="AU29" s="231">
        <f>ข้อมูล!BD27</f>
        <v>2.39</v>
      </c>
      <c r="AV29" s="231">
        <f>ข้อมูล!BE27</f>
        <v>1.5</v>
      </c>
      <c r="AW29" s="231">
        <f>ข้อมูล!BF27</f>
        <v>1.63</v>
      </c>
      <c r="AX29" s="231">
        <f>ข้อมูล!BG27</f>
        <v>1.42</v>
      </c>
      <c r="AY29" s="231">
        <f>ข้อมูล!BH27</f>
        <v>1.81</v>
      </c>
      <c r="AZ29" s="231">
        <f>ข้อมูล!BI27</f>
        <v>1.82</v>
      </c>
      <c r="BA29" s="231">
        <f>ข้อมูล!E27</f>
        <v>1.55</v>
      </c>
      <c r="BB29" s="231">
        <f>ข้อมูล!Z27</f>
        <v>1.44</v>
      </c>
      <c r="BC29" s="231">
        <f>ข้อมูล!AA27</f>
        <v>1.65</v>
      </c>
      <c r="BD29" s="231">
        <f>ข้อมูล!AB27</f>
        <v>1.79</v>
      </c>
      <c r="BE29" s="231">
        <f>ข้อมูล!AC27</f>
        <v>1.48</v>
      </c>
      <c r="BF29" s="231">
        <f>ข้อมูล!AD27</f>
        <v>1.85</v>
      </c>
      <c r="BG29" s="231">
        <f>ข้อมูล!AE27</f>
        <v>4.25</v>
      </c>
      <c r="BH29" s="231">
        <f>ข้อมูล!BR27</f>
        <v>2.42</v>
      </c>
      <c r="BI29" s="231">
        <f>ข้อมูล!BS27</f>
        <v>3.51</v>
      </c>
      <c r="BJ29" s="231">
        <f>ข้อมูล!H27</f>
        <v>1.61</v>
      </c>
      <c r="BK29" s="231">
        <f>ข้อมูล!L27</f>
        <v>1.85</v>
      </c>
      <c r="BL29" s="231">
        <f>ข้อมูล!M27</f>
        <v>1.37</v>
      </c>
      <c r="BM29" s="231">
        <f>ข้อมูล!N27</f>
        <v>2.66</v>
      </c>
      <c r="BN29" s="231">
        <f>ข้อมูล!O27</f>
        <v>1.66</v>
      </c>
      <c r="BO29" s="231">
        <f>ข้อมูล!BU27</f>
        <v>1.47</v>
      </c>
      <c r="BP29" s="231">
        <f>ข้อมูล!K27</f>
        <v>1.99</v>
      </c>
      <c r="BQ29" s="232">
        <f>ข้อมูล!BJ27</f>
        <v>2.2599999999999998</v>
      </c>
      <c r="BR29" s="232">
        <f>ข้อมูล!BK27</f>
        <v>1.88</v>
      </c>
      <c r="BS29" s="232">
        <f>ข้อมูล!BL27</f>
        <v>1.73</v>
      </c>
      <c r="BT29" s="232">
        <f>ข้อมูล!BM27</f>
        <v>1.87</v>
      </c>
      <c r="BU29" s="232">
        <f>ข้อมูล!BN27</f>
        <v>1.84</v>
      </c>
      <c r="BV29" s="231">
        <f>ข้อมูล!BQ27</f>
        <v>1.68</v>
      </c>
      <c r="BW29" s="231">
        <f>ข้อมูล!BV27</f>
        <v>2.14</v>
      </c>
      <c r="BX29" s="231">
        <f>ข้อมูล!BW27</f>
        <v>1.9</v>
      </c>
    </row>
    <row r="30" spans="1:76" s="233" customFormat="1">
      <c r="A30" s="228">
        <f>ข้อมูล!A28</f>
        <v>44561</v>
      </c>
      <c r="B30" s="255" t="s">
        <v>126</v>
      </c>
      <c r="C30" s="256" t="s">
        <v>127</v>
      </c>
      <c r="D30" s="231">
        <f>ข้อมูล!F28</f>
        <v>39.68</v>
      </c>
      <c r="E30" s="231">
        <f>ข้อมูล!AG28</f>
        <v>24.66</v>
      </c>
      <c r="F30" s="231">
        <f>ข้อมูล!AH28</f>
        <v>44.21</v>
      </c>
      <c r="G30" s="231">
        <f>ข้อมูล!AI28</f>
        <v>38.08</v>
      </c>
      <c r="H30" s="231">
        <f>ข้อมูล!AJ28</f>
        <v>24.02</v>
      </c>
      <c r="I30" s="231">
        <f>ข้อมูล!AK28</f>
        <v>57.73</v>
      </c>
      <c r="J30" s="231">
        <f>ข้อมูล!AL28</f>
        <v>30.33</v>
      </c>
      <c r="K30" s="231">
        <f>ข้อมูล!AM28</f>
        <v>22.6</v>
      </c>
      <c r="L30" s="231">
        <f>ข้อมูล!AN28</f>
        <v>33.840000000000003</v>
      </c>
      <c r="M30" s="231">
        <f>ข้อมูล!AO28</f>
        <v>37.71</v>
      </c>
      <c r="N30" s="231">
        <f>ข้อมูล!AP28</f>
        <v>33.49</v>
      </c>
      <c r="O30" s="231">
        <f>ข้อมูล!AQ28</f>
        <v>24.61</v>
      </c>
      <c r="P30" s="231">
        <f>ข้อมูล!J28</f>
        <v>12.9</v>
      </c>
      <c r="Q30" s="231">
        <f>ข้อมูล!AF28</f>
        <v>47.45</v>
      </c>
      <c r="R30" s="231">
        <f>ข้อมูล!AW28</f>
        <v>58.4</v>
      </c>
      <c r="S30" s="231">
        <f>ข้อมูล!AX28</f>
        <v>10.86</v>
      </c>
      <c r="T30" s="231">
        <f>ข้อมูล!AY28</f>
        <v>13.54</v>
      </c>
      <c r="U30" s="231">
        <f>ข้อมูล!AZ28</f>
        <v>47.74</v>
      </c>
      <c r="V30" s="231">
        <f>ข้อมูล!BA28</f>
        <v>58.96</v>
      </c>
      <c r="W30" s="231">
        <f>ข้อมูล!BB28</f>
        <v>59.86</v>
      </c>
      <c r="X30" s="231">
        <f>ข้อมูล!BC28</f>
        <v>76.099999999999994</v>
      </c>
      <c r="Y30" s="231">
        <f>ข้อมูล!BO28</f>
        <v>50.28</v>
      </c>
      <c r="Z30" s="231">
        <f>ข้อมูล!BX28</f>
        <v>47.73</v>
      </c>
      <c r="AA30" s="231">
        <f>ข้อมูล!D28</f>
        <v>20.420000000000002</v>
      </c>
      <c r="AB30" s="231">
        <f>ข้อมูล!P28</f>
        <v>58.55</v>
      </c>
      <c r="AC30" s="231">
        <f>ข้อมูล!Q28</f>
        <v>50.33</v>
      </c>
      <c r="AD30" s="231">
        <f>ข้อมูล!R28</f>
        <v>36.32</v>
      </c>
      <c r="AE30" s="231">
        <f>ข้อมูล!S28</f>
        <v>27.57</v>
      </c>
      <c r="AF30" s="231">
        <f>ข้อมูล!T28</f>
        <v>41.67</v>
      </c>
      <c r="AG30" s="231">
        <f>ข้อมูล!U28</f>
        <v>35.78</v>
      </c>
      <c r="AH30" s="231">
        <f>ข้อมูล!V28</f>
        <v>51.67</v>
      </c>
      <c r="AI30" s="231">
        <f>ข้อมูล!W28</f>
        <v>45.3</v>
      </c>
      <c r="AJ30" s="231">
        <f>ข้อมูล!X28</f>
        <v>66.77</v>
      </c>
      <c r="AK30" s="231">
        <f>ข้อมูล!Y28</f>
        <v>63.34</v>
      </c>
      <c r="AL30" s="231">
        <f>ข้อมูล!BT28</f>
        <v>56.29</v>
      </c>
      <c r="AM30" s="231">
        <f>ข้อมูล!I28</f>
        <v>18.489999999999998</v>
      </c>
      <c r="AN30" s="231">
        <f>ข้อมูล!AR28</f>
        <v>21.1</v>
      </c>
      <c r="AO30" s="231">
        <f>ข้อมูล!AS28</f>
        <v>36.64</v>
      </c>
      <c r="AP30" s="231">
        <f>ข้อมูล!AT28</f>
        <v>44.05</v>
      </c>
      <c r="AQ30" s="231">
        <f>ข้อมูล!AU28</f>
        <v>40.5</v>
      </c>
      <c r="AR30" s="231">
        <f>ข้อมูล!AV28</f>
        <v>50.56</v>
      </c>
      <c r="AS30" s="231">
        <f>ข้อมูล!BP28</f>
        <v>28.41</v>
      </c>
      <c r="AT30" s="231">
        <f>ข้อมูล!G28</f>
        <v>40.270000000000003</v>
      </c>
      <c r="AU30" s="231">
        <f>ข้อมูล!BD28</f>
        <v>73.56</v>
      </c>
      <c r="AV30" s="231">
        <f>ข้อมูล!BE28</f>
        <v>41.49</v>
      </c>
      <c r="AW30" s="231">
        <f>ข้อมูล!BF28</f>
        <v>43.55</v>
      </c>
      <c r="AX30" s="231">
        <f>ข้อมูล!BG28</f>
        <v>34.01</v>
      </c>
      <c r="AY30" s="231">
        <f>ข้อมูล!BH28</f>
        <v>50.9</v>
      </c>
      <c r="AZ30" s="231">
        <f>ข้อมูล!BI28</f>
        <v>50.13</v>
      </c>
      <c r="BA30" s="231">
        <f>ข้อมูล!E28</f>
        <v>42.48</v>
      </c>
      <c r="BB30" s="231">
        <f>ข้อมูล!Z28</f>
        <v>36.729999999999997</v>
      </c>
      <c r="BC30" s="231">
        <f>ข้อมูล!AA28</f>
        <v>52.63</v>
      </c>
      <c r="BD30" s="231">
        <f>ข้อมูล!AB28</f>
        <v>49.22</v>
      </c>
      <c r="BE30" s="231">
        <f>ข้อมูล!AC28</f>
        <v>36.340000000000003</v>
      </c>
      <c r="BF30" s="231">
        <f>ข้อมูล!AD28</f>
        <v>47.9</v>
      </c>
      <c r="BG30" s="231">
        <f>ข้อมูล!AE28</f>
        <v>82.04</v>
      </c>
      <c r="BH30" s="231">
        <f>ข้อมูล!BR28</f>
        <v>60.27</v>
      </c>
      <c r="BI30" s="231">
        <f>ข้อมูล!BS28</f>
        <v>85.58</v>
      </c>
      <c r="BJ30" s="231">
        <f>ข้อมูล!H28</f>
        <v>44.84</v>
      </c>
      <c r="BK30" s="231">
        <f>ข้อมูล!L28</f>
        <v>56.9</v>
      </c>
      <c r="BL30" s="231">
        <f>ข้อมูล!M28</f>
        <v>33.94</v>
      </c>
      <c r="BM30" s="231">
        <f>ข้อมูล!N28</f>
        <v>71.3</v>
      </c>
      <c r="BN30" s="231">
        <f>ข้อมูล!O28</f>
        <v>48.44</v>
      </c>
      <c r="BO30" s="231">
        <f>ข้อมูล!BU28</f>
        <v>43.55</v>
      </c>
      <c r="BP30" s="231">
        <f>ข้อมูล!K28</f>
        <v>51.97</v>
      </c>
      <c r="BQ30" s="232">
        <f>ข้อมูล!BJ28</f>
        <v>61.97</v>
      </c>
      <c r="BR30" s="232">
        <f>ข้อมูล!BK28</f>
        <v>55.99</v>
      </c>
      <c r="BS30" s="232">
        <f>ข้อมูล!BL28</f>
        <v>48.56</v>
      </c>
      <c r="BT30" s="232">
        <f>ข้อมูล!BM28</f>
        <v>51.5</v>
      </c>
      <c r="BU30" s="232">
        <f>ข้อมูล!BN28</f>
        <v>54.82</v>
      </c>
      <c r="BV30" s="231">
        <f>ข้อมูล!BQ28</f>
        <v>49.17</v>
      </c>
      <c r="BW30" s="231">
        <f>ข้อมูล!BV28</f>
        <v>67.19</v>
      </c>
      <c r="BX30" s="231">
        <f>ข้อมูล!BW28</f>
        <v>61.44</v>
      </c>
    </row>
    <row r="31" spans="1:76" s="233" customFormat="1">
      <c r="A31" s="228">
        <f>ข้อมูล!A29</f>
        <v>44561</v>
      </c>
      <c r="B31" s="257" t="s">
        <v>128</v>
      </c>
      <c r="C31" s="258" t="s">
        <v>129</v>
      </c>
      <c r="D31" s="231">
        <f>ข้อมูล!F29</f>
        <v>11.15</v>
      </c>
      <c r="E31" s="231">
        <f>ข้อมูล!AG29</f>
        <v>8.7799999999999994</v>
      </c>
      <c r="F31" s="231">
        <f>ข้อมูล!AH29</f>
        <v>16.05</v>
      </c>
      <c r="G31" s="231">
        <f>ข้อมูล!AI29</f>
        <v>12.36</v>
      </c>
      <c r="H31" s="231">
        <f>ข้อมูล!AJ29</f>
        <v>5.93</v>
      </c>
      <c r="I31" s="231">
        <f>ข้อมูล!AK29</f>
        <v>32.909999999999997</v>
      </c>
      <c r="J31" s="231">
        <f>ข้อมูล!AL29</f>
        <v>7.69</v>
      </c>
      <c r="K31" s="231">
        <f>ข้อมูล!AM29</f>
        <v>6.17</v>
      </c>
      <c r="L31" s="231">
        <f>ข้อมูล!AN29</f>
        <v>10.08</v>
      </c>
      <c r="M31" s="231">
        <f>ข้อมูล!AO29</f>
        <v>11.59</v>
      </c>
      <c r="N31" s="231">
        <f>ข้อมูล!AP29</f>
        <v>13.45</v>
      </c>
      <c r="O31" s="231">
        <f>ข้อมูล!AQ29</f>
        <v>6.04</v>
      </c>
      <c r="P31" s="231">
        <f>ข้อมูล!J29</f>
        <v>1.17</v>
      </c>
      <c r="Q31" s="231">
        <f>ข้อมูล!AF29</f>
        <v>21.82</v>
      </c>
      <c r="R31" s="231">
        <f>ข้อมูล!AW29</f>
        <v>15.77</v>
      </c>
      <c r="S31" s="231">
        <f>ข้อมูล!AX29</f>
        <v>1.58</v>
      </c>
      <c r="T31" s="231">
        <f>ข้อมูล!AY29</f>
        <v>2.8</v>
      </c>
      <c r="U31" s="231">
        <f>ข้อมูล!AZ29</f>
        <v>13.3</v>
      </c>
      <c r="V31" s="231">
        <f>ข้อมูล!BA29</f>
        <v>11.23</v>
      </c>
      <c r="W31" s="231">
        <f>ข้อมูล!BB29</f>
        <v>20.58</v>
      </c>
      <c r="X31" s="231">
        <f>ข้อมูล!BC29</f>
        <v>24.45</v>
      </c>
      <c r="Y31" s="231">
        <f>ข้อมูล!BO29</f>
        <v>21.12</v>
      </c>
      <c r="Z31" s="231">
        <f>ข้อมูล!BX29</f>
        <v>9.92</v>
      </c>
      <c r="AA31" s="231">
        <f>ข้อมูล!D29</f>
        <v>3.76</v>
      </c>
      <c r="AB31" s="231">
        <f>ข้อมูล!P29</f>
        <v>10.65</v>
      </c>
      <c r="AC31" s="231">
        <f>ข้อมูล!Q29</f>
        <v>15.53</v>
      </c>
      <c r="AD31" s="231">
        <f>ข้อมูล!R29</f>
        <v>9.8000000000000007</v>
      </c>
      <c r="AE31" s="231">
        <f>ข้อมูล!S29</f>
        <v>7.9</v>
      </c>
      <c r="AF31" s="231">
        <f>ข้อมูล!T29</f>
        <v>10.050000000000001</v>
      </c>
      <c r="AG31" s="231">
        <f>ข้อมูล!U29</f>
        <v>6.19</v>
      </c>
      <c r="AH31" s="231">
        <f>ข้อมูล!V29</f>
        <v>11.14</v>
      </c>
      <c r="AI31" s="231">
        <f>ข้อมูล!W29</f>
        <v>8.92</v>
      </c>
      <c r="AJ31" s="231">
        <f>ข้อมูล!X29</f>
        <v>20.83</v>
      </c>
      <c r="AK31" s="231">
        <f>ข้อมูล!Y29</f>
        <v>19.809999999999999</v>
      </c>
      <c r="AL31" s="231">
        <f>ข้อมูล!BT29</f>
        <v>11.39</v>
      </c>
      <c r="AM31" s="231">
        <f>ข้อมูล!I29</f>
        <v>2.25</v>
      </c>
      <c r="AN31" s="231">
        <f>ข้อมูล!AR29</f>
        <v>9.3000000000000007</v>
      </c>
      <c r="AO31" s="231">
        <f>ข้อมูล!AS29</f>
        <v>21.95</v>
      </c>
      <c r="AP31" s="231">
        <f>ข้อมูล!AT29</f>
        <v>21.95</v>
      </c>
      <c r="AQ31" s="231">
        <f>ข้อมูล!AU29</f>
        <v>19.079999999999998</v>
      </c>
      <c r="AR31" s="231">
        <f>ข้อมูล!AV29</f>
        <v>19.809999999999999</v>
      </c>
      <c r="AS31" s="231">
        <f>ข้อมูล!BP29</f>
        <v>8.51</v>
      </c>
      <c r="AT31" s="231">
        <f>ข้อมูล!G29</f>
        <v>8.2200000000000006</v>
      </c>
      <c r="AU31" s="231">
        <f>ข้อมูล!BD29</f>
        <v>30.15</v>
      </c>
      <c r="AV31" s="231">
        <f>ข้อมูล!BE29</f>
        <v>15.14</v>
      </c>
      <c r="AW31" s="231">
        <f>ข้อมูล!BF29</f>
        <v>21.41</v>
      </c>
      <c r="AX31" s="231">
        <f>ข้อมูล!BG29</f>
        <v>14.01</v>
      </c>
      <c r="AY31" s="231">
        <f>ข้อมูล!BH29</f>
        <v>18.82</v>
      </c>
      <c r="AZ31" s="231">
        <f>ข้อมูล!BI29</f>
        <v>26.64</v>
      </c>
      <c r="BA31" s="231">
        <f>ข้อมูล!E29</f>
        <v>9.57</v>
      </c>
      <c r="BB31" s="231">
        <f>ข้อมูล!Z29</f>
        <v>8.15</v>
      </c>
      <c r="BC31" s="231">
        <f>ข้อมูล!AA29</f>
        <v>9.16</v>
      </c>
      <c r="BD31" s="231">
        <f>ข้อมูล!AB29</f>
        <v>15.88</v>
      </c>
      <c r="BE31" s="231">
        <f>ข้อมูล!AC29</f>
        <v>12.94</v>
      </c>
      <c r="BF31" s="231">
        <f>ข้อมูล!AD29</f>
        <v>16.73</v>
      </c>
      <c r="BG31" s="231">
        <f>ข้อมูล!AE29</f>
        <v>30.76</v>
      </c>
      <c r="BH31" s="231">
        <f>ข้อมูล!BR29</f>
        <v>20.71</v>
      </c>
      <c r="BI31" s="231">
        <f>ข้อมูล!BS29</f>
        <v>20.309999999999999</v>
      </c>
      <c r="BJ31" s="231">
        <f>ข้อมูล!H29</f>
        <v>13.33</v>
      </c>
      <c r="BK31" s="231">
        <f>ข้อมูล!L29</f>
        <v>11.82</v>
      </c>
      <c r="BL31" s="231">
        <f>ข้อมูล!M29</f>
        <v>5.97</v>
      </c>
      <c r="BM31" s="231">
        <f>ข้อมูล!N29</f>
        <v>42.07</v>
      </c>
      <c r="BN31" s="231">
        <f>ข้อมูล!O29</f>
        <v>19.91</v>
      </c>
      <c r="BO31" s="231">
        <f>ข้อมูล!BU29</f>
        <v>5.95</v>
      </c>
      <c r="BP31" s="231">
        <f>ข้อมูล!K29</f>
        <v>16.12</v>
      </c>
      <c r="BQ31" s="232">
        <f>ข้อมูล!BJ29</f>
        <v>30.19</v>
      </c>
      <c r="BR31" s="232">
        <f>ข้อมูล!BK29</f>
        <v>14.62</v>
      </c>
      <c r="BS31" s="232">
        <f>ข้อมูล!BL29</f>
        <v>14.19</v>
      </c>
      <c r="BT31" s="232">
        <f>ข้อมูล!BM29</f>
        <v>23.1</v>
      </c>
      <c r="BU31" s="232">
        <f>ข้อมูล!BN29</f>
        <v>14.17</v>
      </c>
      <c r="BV31" s="231">
        <f>ข้อมูล!BQ29</f>
        <v>17.87</v>
      </c>
      <c r="BW31" s="231">
        <f>ข้อมูล!BV29</f>
        <v>17.13</v>
      </c>
      <c r="BX31" s="231">
        <f>ข้อมูล!BW29</f>
        <v>14.88</v>
      </c>
    </row>
    <row r="32" spans="1:76" s="233" customFormat="1">
      <c r="A32" s="228">
        <f>ข้อมูล!A30</f>
        <v>44561</v>
      </c>
      <c r="B32" s="259" t="s">
        <v>130</v>
      </c>
      <c r="C32" s="260" t="s">
        <v>131</v>
      </c>
      <c r="D32" s="231">
        <f>ข้อมูล!F30</f>
        <v>369325003.79000002</v>
      </c>
      <c r="E32" s="231">
        <f>ข้อมูล!AG30</f>
        <v>15045445.380000001</v>
      </c>
      <c r="F32" s="231">
        <f>ข้อมูล!AH30</f>
        <v>15316209.210000001</v>
      </c>
      <c r="G32" s="231">
        <f>ข้อมูล!AI30</f>
        <v>11254424.300000001</v>
      </c>
      <c r="H32" s="231">
        <f>ข้อมูล!AJ30</f>
        <v>6525383.9299999997</v>
      </c>
      <c r="I32" s="231">
        <f>ข้อมูล!AK30</f>
        <v>51469581.869999997</v>
      </c>
      <c r="J32" s="231">
        <f>ข้อมูล!AL30</f>
        <v>8783779.9000000004</v>
      </c>
      <c r="K32" s="231">
        <f>ข้อมูล!AM30</f>
        <v>6775170.1900000004</v>
      </c>
      <c r="L32" s="231">
        <f>ข้อมูล!AN30</f>
        <v>24273460.359999999</v>
      </c>
      <c r="M32" s="231">
        <f>ข้อมูล!AO30</f>
        <v>13464727.119999999</v>
      </c>
      <c r="N32" s="231">
        <f>ข้อมูล!AP30</f>
        <v>11669353.369999999</v>
      </c>
      <c r="O32" s="231">
        <f>ข้อมูล!AQ30</f>
        <v>7126258.8499999996</v>
      </c>
      <c r="P32" s="231">
        <f>ข้อมูล!J30</f>
        <v>57199059.18</v>
      </c>
      <c r="Q32" s="231">
        <f>ข้อมูล!AF30</f>
        <v>23104753.149999999</v>
      </c>
      <c r="R32" s="231">
        <f>ข้อมูล!AW30</f>
        <v>49041210.340000004</v>
      </c>
      <c r="S32" s="231">
        <f>ข้อมูล!AX30</f>
        <v>6413497.2199999997</v>
      </c>
      <c r="T32" s="231">
        <f>ข้อมูล!AY30</f>
        <v>7862405.3099999996</v>
      </c>
      <c r="U32" s="231">
        <f>ข้อมูล!AZ30</f>
        <v>25848060.809999999</v>
      </c>
      <c r="V32" s="231">
        <f>ข้อมูล!BA30</f>
        <v>93214577.670000002</v>
      </c>
      <c r="W32" s="231">
        <f>ข้อมูล!BB30</f>
        <v>85157346.980000004</v>
      </c>
      <c r="X32" s="231">
        <f>ข้อมูล!BC30</f>
        <v>49525607.840000004</v>
      </c>
      <c r="Y32" s="231">
        <f>ข้อมูล!BO30</f>
        <v>10226995.029999999</v>
      </c>
      <c r="Z32" s="231">
        <f>ข้อมูล!BX30</f>
        <v>8672686.0600000005</v>
      </c>
      <c r="AA32" s="231">
        <f>ข้อมูล!D30</f>
        <v>211571037.90000001</v>
      </c>
      <c r="AB32" s="231">
        <f>ข้อมูล!P30</f>
        <v>104989083.2</v>
      </c>
      <c r="AC32" s="231">
        <f>ข้อมูล!Q30</f>
        <v>18942248.370000001</v>
      </c>
      <c r="AD32" s="231">
        <f>ข้อมูล!R30</f>
        <v>156307252.86000001</v>
      </c>
      <c r="AE32" s="231">
        <f>ข้อมูล!S30</f>
        <v>7700323.4299999997</v>
      </c>
      <c r="AF32" s="231">
        <f>ข้อมูล!T30</f>
        <v>38181966.18</v>
      </c>
      <c r="AG32" s="231">
        <f>ข้อมูล!U30</f>
        <v>69206601.430000007</v>
      </c>
      <c r="AH32" s="231">
        <f>ข้อมูล!V30</f>
        <v>102625590.37</v>
      </c>
      <c r="AI32" s="231">
        <f>ข้อมูล!W30</f>
        <v>7706119.6600000001</v>
      </c>
      <c r="AJ32" s="231">
        <f>ข้อมูล!X30</f>
        <v>104907537.98999999</v>
      </c>
      <c r="AK32" s="231">
        <f>ข้อมูล!Y30</f>
        <v>50377851.579999998</v>
      </c>
      <c r="AL32" s="231">
        <f>ข้อมูล!BT30</f>
        <v>23671278.449999999</v>
      </c>
      <c r="AM32" s="231">
        <f>ข้อมูล!I30</f>
        <v>44221413.640000001</v>
      </c>
      <c r="AN32" s="231">
        <f>ข้อมูล!AR30</f>
        <v>7469005.8600000003</v>
      </c>
      <c r="AO32" s="231">
        <f>ข้อมูล!AS30</f>
        <v>14538354.09</v>
      </c>
      <c r="AP32" s="231">
        <f>ข้อมูล!AT30</f>
        <v>19007514.010000002</v>
      </c>
      <c r="AQ32" s="231">
        <f>ข้อมูล!AU30</f>
        <v>12420188.48</v>
      </c>
      <c r="AR32" s="231">
        <f>ข้อมูล!AV30</f>
        <v>6250351.1200000001</v>
      </c>
      <c r="AS32" s="231">
        <f>ข้อมูล!BP30</f>
        <v>5010276.75</v>
      </c>
      <c r="AT32" s="231">
        <f>ข้อมูล!G30</f>
        <v>244764619.84</v>
      </c>
      <c r="AU32" s="231">
        <f>ข้อมูล!BD30</f>
        <v>251948135.88</v>
      </c>
      <c r="AV32" s="231">
        <f>ข้อมูล!BE30</f>
        <v>17760936.120000001</v>
      </c>
      <c r="AW32" s="231">
        <f>ข้อมูล!BF30</f>
        <v>14611060.25</v>
      </c>
      <c r="AX32" s="231">
        <f>ข้อมูล!BG30</f>
        <v>13880429.710000001</v>
      </c>
      <c r="AY32" s="231">
        <f>ข้อมูล!BH30</f>
        <v>42603373.18</v>
      </c>
      <c r="AZ32" s="231">
        <f>ข้อมูล!BI30</f>
        <v>16774542.449999999</v>
      </c>
      <c r="BA32" s="231">
        <f>ข้อมูล!E30</f>
        <v>325559831.24000001</v>
      </c>
      <c r="BB32" s="231">
        <f>ข้อมูล!Z30</f>
        <v>60238085.850000001</v>
      </c>
      <c r="BC32" s="231">
        <f>ข้อมูล!AA30</f>
        <v>36407109.289999999</v>
      </c>
      <c r="BD32" s="231">
        <f>ข้อมูล!AB30</f>
        <v>90152694.340000004</v>
      </c>
      <c r="BE32" s="231">
        <f>ข้อมูล!AC30</f>
        <v>18190999.91</v>
      </c>
      <c r="BF32" s="231">
        <f>ข้อมูล!AD30</f>
        <v>51922508.619999997</v>
      </c>
      <c r="BG32" s="231">
        <f>ข้อมูล!AE30</f>
        <v>142353689.16999999</v>
      </c>
      <c r="BH32" s="231">
        <f>ข้อมูล!BR30</f>
        <v>27913095.449999999</v>
      </c>
      <c r="BI32" s="231">
        <f>ข้อมูล!BS30</f>
        <v>61230178.420000002</v>
      </c>
      <c r="BJ32" s="231">
        <f>ข้อมูล!H30</f>
        <v>371026365.05000001</v>
      </c>
      <c r="BK32" s="231">
        <f>ข้อมูล!L30</f>
        <v>70518634.819999993</v>
      </c>
      <c r="BL32" s="231">
        <f>ข้อมูล!M30</f>
        <v>89049147.340000004</v>
      </c>
      <c r="BM32" s="231">
        <f>ข้อมูล!N30</f>
        <v>125142004.52</v>
      </c>
      <c r="BN32" s="231">
        <f>ข้อมูล!O30</f>
        <v>39862887.109999999</v>
      </c>
      <c r="BO32" s="231">
        <f>ข้อมูล!BU30</f>
        <v>16321286.880000001</v>
      </c>
      <c r="BP32" s="231">
        <f>ข้อมูล!K30</f>
        <v>245831525.65000001</v>
      </c>
      <c r="BQ32" s="232">
        <f>ข้อมูล!BJ30</f>
        <v>33264332.559999999</v>
      </c>
      <c r="BR32" s="232">
        <f>ข้อมูล!BK30</f>
        <v>28974049.75</v>
      </c>
      <c r="BS32" s="232">
        <f>ข้อมูล!BL30</f>
        <v>34303457.640000001</v>
      </c>
      <c r="BT32" s="232">
        <f>ข้อมูล!BM30</f>
        <v>38186683.689999998</v>
      </c>
      <c r="BU32" s="232">
        <f>ข้อมูล!BN30</f>
        <v>135043857.88999999</v>
      </c>
      <c r="BV32" s="231">
        <f>ข้อมูล!BQ30</f>
        <v>24304563.629999999</v>
      </c>
      <c r="BW32" s="231">
        <f>ข้อมูล!BV30</f>
        <v>27502509.600000001</v>
      </c>
      <c r="BX32" s="231">
        <f>ข้อมูล!BW30</f>
        <v>22605406.510000002</v>
      </c>
    </row>
    <row r="33" spans="1:76" s="233" customFormat="1">
      <c r="A33" s="228">
        <f>ข้อมูล!A31</f>
        <v>44561</v>
      </c>
      <c r="B33" s="261" t="s">
        <v>132</v>
      </c>
      <c r="C33" s="262" t="s">
        <v>133</v>
      </c>
      <c r="D33" s="231">
        <f>ข้อมูล!F31</f>
        <v>311402034.72000003</v>
      </c>
      <c r="E33" s="231">
        <f>ข้อมูล!AG31</f>
        <v>12876673.9</v>
      </c>
      <c r="F33" s="231">
        <f>ข้อมูล!AH31</f>
        <v>14213104.07</v>
      </c>
      <c r="G33" s="231">
        <f>ข้อมูล!AI31</f>
        <v>10212340.08</v>
      </c>
      <c r="H33" s="231">
        <f>ข้อมูล!AJ31</f>
        <v>5194305.84</v>
      </c>
      <c r="I33" s="231">
        <f>ข้อมูล!AK31</f>
        <v>50012979.359999999</v>
      </c>
      <c r="J33" s="231">
        <f>ข้อมูล!AL31</f>
        <v>6705572.7800000003</v>
      </c>
      <c r="K33" s="231">
        <f>ข้อมูล!AM31</f>
        <v>5125479.83</v>
      </c>
      <c r="L33" s="231">
        <f>ข้อมูล!AN31</f>
        <v>20424273.829999998</v>
      </c>
      <c r="M33" s="231">
        <f>ข้อมูล!AO31</f>
        <v>11830623.310000001</v>
      </c>
      <c r="N33" s="231">
        <f>ข้อมูล!AP31</f>
        <v>10820453.27</v>
      </c>
      <c r="O33" s="231">
        <f>ข้อมูล!AQ31</f>
        <v>5419188.96</v>
      </c>
      <c r="P33" s="231">
        <f>ข้อมูล!J31</f>
        <v>23898210.789999999</v>
      </c>
      <c r="Q33" s="231">
        <f>ข้อมูล!AF31</f>
        <v>20983407.23</v>
      </c>
      <c r="R33" s="231">
        <f>ข้อมูล!AW31</f>
        <v>46779756.960000001</v>
      </c>
      <c r="S33" s="231">
        <f>ข้อมูล!AX31</f>
        <v>3103292.24</v>
      </c>
      <c r="T33" s="231">
        <f>ข้อมูล!AY31</f>
        <v>6240145.6399999997</v>
      </c>
      <c r="U33" s="231">
        <f>ข้อมูล!AZ31</f>
        <v>25625441.609999999</v>
      </c>
      <c r="V33" s="231">
        <f>ข้อมูล!BA31</f>
        <v>86076160.230000004</v>
      </c>
      <c r="W33" s="231">
        <f>ข้อมูล!BB31</f>
        <v>79139612.219999999</v>
      </c>
      <c r="X33" s="231">
        <f>ข้อมูล!BC31</f>
        <v>48188462.780000001</v>
      </c>
      <c r="Y33" s="231">
        <f>ข้อมูล!BO31</f>
        <v>9432986.9600000009</v>
      </c>
      <c r="Z33" s="231">
        <f>ข้อมูล!BX31</f>
        <v>7854395.3700000001</v>
      </c>
      <c r="AA33" s="231">
        <f>ข้อมูล!D31</f>
        <v>163072991.38999999</v>
      </c>
      <c r="AB33" s="231">
        <f>ข้อมูล!P31</f>
        <v>94625883.549999997</v>
      </c>
      <c r="AC33" s="231">
        <f>ข้อมูล!Q31</f>
        <v>17526253.73</v>
      </c>
      <c r="AD33" s="231">
        <f>ข้อมูล!R31</f>
        <v>181717643.86000001</v>
      </c>
      <c r="AE33" s="231">
        <f>ข้อมูล!S31</f>
        <v>6794179.7699999996</v>
      </c>
      <c r="AF33" s="231">
        <f>ข้อมูล!T31</f>
        <v>33535570.100000001</v>
      </c>
      <c r="AG33" s="231">
        <f>ข้อมูล!U31</f>
        <v>55854487.329999998</v>
      </c>
      <c r="AH33" s="231">
        <f>ข้อมูล!V31</f>
        <v>91322464.480000004</v>
      </c>
      <c r="AI33" s="231">
        <f>ข้อมูล!W31</f>
        <v>6885934.0199999996</v>
      </c>
      <c r="AJ33" s="231">
        <f>ข้อมูล!X31</f>
        <v>102031584.70999999</v>
      </c>
      <c r="AK33" s="231">
        <f>ข้อมูล!Y31</f>
        <v>48422574.439999998</v>
      </c>
      <c r="AL33" s="231">
        <f>ข้อมูล!BT31</f>
        <v>22469523.809999999</v>
      </c>
      <c r="AM33" s="231">
        <f>ข้อมูล!I31</f>
        <v>25065664.280000001</v>
      </c>
      <c r="AN33" s="231">
        <f>ข้อมูล!AR31</f>
        <v>6486489.4500000002</v>
      </c>
      <c r="AO33" s="231">
        <f>ข้อมูล!AS31</f>
        <v>13496977.6</v>
      </c>
      <c r="AP33" s="231">
        <f>ข้อมูล!AT31</f>
        <v>18073840.449999999</v>
      </c>
      <c r="AQ33" s="231">
        <f>ข้อมูล!AU31</f>
        <v>11720669</v>
      </c>
      <c r="AR33" s="231">
        <f>ข้อมูล!AV31</f>
        <v>5891616.7300000004</v>
      </c>
      <c r="AS33" s="231">
        <f>ข้อมูล!BP31</f>
        <v>4184146.28</v>
      </c>
      <c r="AT33" s="231">
        <f>ข้อมูล!G31</f>
        <v>207263380.84999999</v>
      </c>
      <c r="AU33" s="231">
        <f>ข้อมูล!BD31</f>
        <v>241962254.75</v>
      </c>
      <c r="AV33" s="231">
        <f>ข้อมูล!BE31</f>
        <v>16496516.25</v>
      </c>
      <c r="AW33" s="231">
        <f>ข้อมูล!BF31</f>
        <v>13742636.75</v>
      </c>
      <c r="AX33" s="231">
        <f>ข้อมูล!BG31</f>
        <v>12729111.689999999</v>
      </c>
      <c r="AY33" s="231">
        <f>ข้อมูล!BH31</f>
        <v>38508179.630000003</v>
      </c>
      <c r="AZ33" s="231">
        <f>ข้อมูล!BI31</f>
        <v>15857650.07</v>
      </c>
      <c r="BA33" s="231">
        <f>ข้อมูล!E31</f>
        <v>297502341.27999997</v>
      </c>
      <c r="BB33" s="231">
        <f>ข้อมูล!Z31</f>
        <v>63990043.990000002</v>
      </c>
      <c r="BC33" s="231">
        <f>ข้อมูล!AA31</f>
        <v>29546035.780000001</v>
      </c>
      <c r="BD33" s="231">
        <f>ข้อมูล!AB31</f>
        <v>97872675.840000004</v>
      </c>
      <c r="BE33" s="231">
        <f>ข้อมูล!AC31</f>
        <v>16705328.359999999</v>
      </c>
      <c r="BF33" s="231">
        <f>ข้อมูล!AD31</f>
        <v>50235140.590000004</v>
      </c>
      <c r="BG33" s="231">
        <f>ข้อมูล!AE31</f>
        <v>140170464.81999999</v>
      </c>
      <c r="BH33" s="231">
        <f>ข้อมูล!BR31</f>
        <v>27473026.77</v>
      </c>
      <c r="BI33" s="231">
        <f>ข้อมูล!BS31</f>
        <v>60741630.850000001</v>
      </c>
      <c r="BJ33" s="231">
        <f>ข้อมูล!H31</f>
        <v>339813524.70999998</v>
      </c>
      <c r="BK33" s="231">
        <f>ข้อมูล!L31</f>
        <v>65670871.210000001</v>
      </c>
      <c r="BL33" s="231">
        <f>ข้อมูล!M31</f>
        <v>79012319.170000002</v>
      </c>
      <c r="BM33" s="231">
        <f>ข้อมูล!N31</f>
        <v>122216474.52</v>
      </c>
      <c r="BN33" s="231">
        <f>ข้อมูล!O31</f>
        <v>37046479.609999999</v>
      </c>
      <c r="BO33" s="231">
        <f>ข้อมูล!BU31</f>
        <v>14388660.779999999</v>
      </c>
      <c r="BP33" s="231">
        <f>ข้อมูล!K31</f>
        <v>256785585.86000001</v>
      </c>
      <c r="BQ33" s="232">
        <f>ข้อมูล!BJ31</f>
        <v>32264569.760000002</v>
      </c>
      <c r="BR33" s="232">
        <f>ข้อมูล!BK31</f>
        <v>26092209.84</v>
      </c>
      <c r="BS33" s="232">
        <f>ข้อมูล!BL31</f>
        <v>31502621.09</v>
      </c>
      <c r="BT33" s="232">
        <f>ข้อมูล!BM31</f>
        <v>35826407.149999999</v>
      </c>
      <c r="BU33" s="232">
        <f>ข้อมูล!BN31</f>
        <v>126738733.03</v>
      </c>
      <c r="BV33" s="231">
        <f>ข้อมูล!BQ31</f>
        <v>21054072.25</v>
      </c>
      <c r="BW33" s="231">
        <f>ข้อมูล!BV31</f>
        <v>23323145.129999999</v>
      </c>
      <c r="BX33" s="231">
        <f>ข้อมูล!BW31</f>
        <v>20672655</v>
      </c>
    </row>
    <row r="34" spans="1:76">
      <c r="AA34" s="263"/>
      <c r="BA34" s="263"/>
    </row>
    <row r="35" spans="1:76">
      <c r="AA35" s="263"/>
      <c r="BA35" s="263"/>
    </row>
    <row r="36" spans="1:76">
      <c r="AA36" s="263"/>
      <c r="BA36" s="263"/>
    </row>
    <row r="37" spans="1:76"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</row>
    <row r="38" spans="1:76">
      <c r="A38" s="312">
        <v>44561</v>
      </c>
      <c r="B38" s="217" t="s">
        <v>76</v>
      </c>
      <c r="C38" s="218" t="s">
        <v>77</v>
      </c>
      <c r="D38" s="264">
        <v>2.4</v>
      </c>
      <c r="E38" s="264">
        <v>3.42</v>
      </c>
      <c r="F38" s="264">
        <v>7.65</v>
      </c>
      <c r="G38" s="264">
        <v>6.39</v>
      </c>
      <c r="H38" s="264">
        <v>5.23</v>
      </c>
      <c r="I38" s="264">
        <v>4.32</v>
      </c>
      <c r="J38" s="264">
        <v>1.63</v>
      </c>
      <c r="K38" s="264">
        <v>4.12</v>
      </c>
      <c r="L38" s="264">
        <v>2.54</v>
      </c>
      <c r="M38" s="264">
        <v>3.52</v>
      </c>
      <c r="N38" s="264">
        <v>2.34</v>
      </c>
      <c r="O38" s="264">
        <v>4.66</v>
      </c>
      <c r="P38" s="264">
        <v>2.81</v>
      </c>
      <c r="Q38" s="264">
        <v>2.59</v>
      </c>
      <c r="R38" s="264">
        <v>9.5399999999999991</v>
      </c>
      <c r="S38" s="264">
        <v>3.03</v>
      </c>
      <c r="T38" s="264">
        <v>2.19</v>
      </c>
      <c r="U38" s="264">
        <v>6.3</v>
      </c>
      <c r="V38" s="264">
        <v>6.54</v>
      </c>
      <c r="W38" s="264">
        <v>3.17</v>
      </c>
      <c r="X38" s="264">
        <v>2.99</v>
      </c>
      <c r="Y38" s="264">
        <v>2.23</v>
      </c>
      <c r="Z38" s="264">
        <v>8.73</v>
      </c>
      <c r="AA38" s="264">
        <v>4.07</v>
      </c>
      <c r="AB38" s="264">
        <v>11.68</v>
      </c>
      <c r="AC38" s="264">
        <v>4.5199999999999996</v>
      </c>
      <c r="AD38" s="264">
        <v>3.09</v>
      </c>
      <c r="AE38" s="264">
        <v>2.31</v>
      </c>
      <c r="AF38" s="264">
        <v>4.0199999999999996</v>
      </c>
      <c r="AG38" s="264">
        <v>3.87</v>
      </c>
      <c r="AH38" s="264">
        <v>3.48</v>
      </c>
      <c r="AI38" s="264">
        <v>13.13</v>
      </c>
      <c r="AJ38" s="264">
        <v>6.85</v>
      </c>
      <c r="AK38" s="264">
        <v>7.97</v>
      </c>
      <c r="AL38" s="264">
        <v>5.33</v>
      </c>
      <c r="AM38" s="264">
        <v>4.6399999999999997</v>
      </c>
      <c r="AN38" s="264">
        <v>4.3899999999999997</v>
      </c>
      <c r="AO38" s="264">
        <v>2.66</v>
      </c>
      <c r="AP38" s="264">
        <v>5.42</v>
      </c>
      <c r="AQ38" s="264">
        <v>8.57</v>
      </c>
      <c r="AR38" s="264">
        <v>6.74</v>
      </c>
      <c r="AS38" s="264">
        <v>7.64</v>
      </c>
      <c r="AT38" s="264">
        <v>2.86</v>
      </c>
      <c r="AU38" s="264">
        <v>3.85</v>
      </c>
      <c r="AV38" s="264">
        <v>2.58</v>
      </c>
      <c r="AW38" s="264">
        <v>2.1</v>
      </c>
      <c r="AX38" s="264">
        <v>3.05</v>
      </c>
      <c r="AY38" s="264">
        <v>2.66</v>
      </c>
      <c r="AZ38" s="264">
        <v>2.04</v>
      </c>
      <c r="BA38" s="264">
        <v>4.5</v>
      </c>
      <c r="BB38" s="264">
        <v>1.83</v>
      </c>
      <c r="BC38" s="264">
        <v>3.63</v>
      </c>
      <c r="BD38" s="264">
        <v>3.32</v>
      </c>
      <c r="BE38" s="264">
        <v>2.58</v>
      </c>
      <c r="BF38" s="264">
        <v>5.46</v>
      </c>
      <c r="BG38" s="264">
        <v>4.54</v>
      </c>
      <c r="BH38" s="264">
        <v>4.42</v>
      </c>
      <c r="BI38" s="264">
        <v>5.3</v>
      </c>
      <c r="BJ38" s="264">
        <v>6.28</v>
      </c>
      <c r="BK38" s="264">
        <v>2.82</v>
      </c>
      <c r="BL38" s="264">
        <v>4.2</v>
      </c>
      <c r="BM38" s="264">
        <v>4.49</v>
      </c>
      <c r="BN38" s="264">
        <v>2.71</v>
      </c>
      <c r="BO38" s="264">
        <v>3.77</v>
      </c>
      <c r="BP38" s="264">
        <v>9.42</v>
      </c>
      <c r="BQ38" s="264">
        <v>4.03</v>
      </c>
      <c r="BR38" s="264">
        <v>6.65</v>
      </c>
      <c r="BS38" s="264">
        <v>7.6</v>
      </c>
      <c r="BT38" s="264">
        <v>5.69</v>
      </c>
      <c r="BU38" s="264">
        <v>6.03</v>
      </c>
      <c r="BV38" s="264">
        <v>5.07</v>
      </c>
      <c r="BW38" s="264">
        <v>10.029999999999999</v>
      </c>
      <c r="BX38" s="264">
        <v>6.16</v>
      </c>
    </row>
    <row r="39" spans="1:76">
      <c r="A39" s="312">
        <v>44561</v>
      </c>
      <c r="B39" s="217" t="s">
        <v>78</v>
      </c>
      <c r="C39" s="218" t="s">
        <v>79</v>
      </c>
      <c r="D39" s="264">
        <v>2.13</v>
      </c>
      <c r="E39" s="264">
        <v>2.97</v>
      </c>
      <c r="F39" s="264">
        <v>7.42</v>
      </c>
      <c r="G39" s="264">
        <v>5.99</v>
      </c>
      <c r="H39" s="264">
        <v>4.9400000000000004</v>
      </c>
      <c r="I39" s="264">
        <v>4.1399999999999997</v>
      </c>
      <c r="J39" s="264">
        <v>1.44</v>
      </c>
      <c r="K39" s="264">
        <v>3.85</v>
      </c>
      <c r="L39" s="264">
        <v>2.29</v>
      </c>
      <c r="M39" s="264">
        <v>3.24</v>
      </c>
      <c r="N39" s="264">
        <v>2.17</v>
      </c>
      <c r="O39" s="264">
        <v>4.29</v>
      </c>
      <c r="P39" s="264">
        <v>2.5299999999999998</v>
      </c>
      <c r="Q39" s="264">
        <v>2.4300000000000002</v>
      </c>
      <c r="R39" s="264">
        <v>9.2899999999999991</v>
      </c>
      <c r="S39" s="264">
        <v>2.81</v>
      </c>
      <c r="T39" s="264">
        <v>2.1</v>
      </c>
      <c r="U39" s="264">
        <v>6.02</v>
      </c>
      <c r="V39" s="264">
        <v>6.43</v>
      </c>
      <c r="W39" s="264">
        <v>3.06</v>
      </c>
      <c r="X39" s="264">
        <v>2.89</v>
      </c>
      <c r="Y39" s="264">
        <v>2.0699999999999998</v>
      </c>
      <c r="Z39" s="264">
        <v>8.39</v>
      </c>
      <c r="AA39" s="264">
        <v>3.82</v>
      </c>
      <c r="AB39" s="264">
        <v>11.4</v>
      </c>
      <c r="AC39" s="264">
        <v>4.4000000000000004</v>
      </c>
      <c r="AD39" s="264">
        <v>2.88</v>
      </c>
      <c r="AE39" s="264">
        <v>2.15</v>
      </c>
      <c r="AF39" s="264">
        <v>3.9</v>
      </c>
      <c r="AG39" s="264">
        <v>3.71</v>
      </c>
      <c r="AH39" s="264">
        <v>3.39</v>
      </c>
      <c r="AI39" s="264">
        <v>12.77</v>
      </c>
      <c r="AJ39" s="264">
        <v>6.8</v>
      </c>
      <c r="AK39" s="264">
        <v>7.78</v>
      </c>
      <c r="AL39" s="264">
        <v>5.1100000000000003</v>
      </c>
      <c r="AM39" s="264">
        <v>4.4800000000000004</v>
      </c>
      <c r="AN39" s="264">
        <v>4.03</v>
      </c>
      <c r="AO39" s="264">
        <v>2.52</v>
      </c>
      <c r="AP39" s="264">
        <v>5.28</v>
      </c>
      <c r="AQ39" s="264">
        <v>8.3800000000000008</v>
      </c>
      <c r="AR39" s="264">
        <v>6.57</v>
      </c>
      <c r="AS39" s="264">
        <v>7.26</v>
      </c>
      <c r="AT39" s="264">
        <v>2.66</v>
      </c>
      <c r="AU39" s="264">
        <v>3.54</v>
      </c>
      <c r="AV39" s="264">
        <v>2.42</v>
      </c>
      <c r="AW39" s="264">
        <v>1.96</v>
      </c>
      <c r="AX39" s="264">
        <v>2.92</v>
      </c>
      <c r="AY39" s="264">
        <v>2.57</v>
      </c>
      <c r="AZ39" s="264">
        <v>1.93</v>
      </c>
      <c r="BA39" s="264">
        <v>4.12</v>
      </c>
      <c r="BB39" s="264">
        <v>1.71</v>
      </c>
      <c r="BC39" s="264">
        <v>3.51</v>
      </c>
      <c r="BD39" s="264">
        <v>3.14</v>
      </c>
      <c r="BE39" s="264">
        <v>2.48</v>
      </c>
      <c r="BF39" s="264">
        <v>5.33</v>
      </c>
      <c r="BG39" s="264">
        <v>4.4400000000000004</v>
      </c>
      <c r="BH39" s="264">
        <v>4.18</v>
      </c>
      <c r="BI39" s="264">
        <v>5.0599999999999996</v>
      </c>
      <c r="BJ39" s="264">
        <v>5.82</v>
      </c>
      <c r="BK39" s="264">
        <v>2.75</v>
      </c>
      <c r="BL39" s="264">
        <v>4.09</v>
      </c>
      <c r="BM39" s="264">
        <v>4.3099999999999996</v>
      </c>
      <c r="BN39" s="264">
        <v>2.4700000000000002</v>
      </c>
      <c r="BO39" s="264">
        <v>3.64</v>
      </c>
      <c r="BP39" s="264">
        <v>9.07</v>
      </c>
      <c r="BQ39" s="264">
        <v>3.89</v>
      </c>
      <c r="BR39" s="264">
        <v>6.42</v>
      </c>
      <c r="BS39" s="264">
        <v>7.08</v>
      </c>
      <c r="BT39" s="264">
        <v>5.44</v>
      </c>
      <c r="BU39" s="264">
        <v>5.7</v>
      </c>
      <c r="BV39" s="264">
        <v>4.71</v>
      </c>
      <c r="BW39" s="264">
        <v>9.7799999999999994</v>
      </c>
      <c r="BX39" s="264">
        <v>6.04</v>
      </c>
    </row>
    <row r="40" spans="1:76">
      <c r="A40" s="312">
        <v>44561</v>
      </c>
      <c r="B40" s="217" t="s">
        <v>80</v>
      </c>
      <c r="C40" s="218" t="s">
        <v>81</v>
      </c>
      <c r="D40" s="264">
        <v>0.97</v>
      </c>
      <c r="E40" s="264">
        <v>1.93</v>
      </c>
      <c r="F40" s="264">
        <v>6.59</v>
      </c>
      <c r="G40" s="264">
        <v>4.49</v>
      </c>
      <c r="H40" s="264">
        <v>3.88</v>
      </c>
      <c r="I40" s="264">
        <v>1.73</v>
      </c>
      <c r="J40" s="264">
        <v>0.93</v>
      </c>
      <c r="K40" s="264">
        <v>2.86</v>
      </c>
      <c r="L40" s="264">
        <v>1.43</v>
      </c>
      <c r="M40" s="264">
        <v>2.6</v>
      </c>
      <c r="N40" s="264">
        <v>1.62</v>
      </c>
      <c r="O40" s="264">
        <v>3.8</v>
      </c>
      <c r="P40" s="264">
        <v>1.73</v>
      </c>
      <c r="Q40" s="264">
        <v>1.73</v>
      </c>
      <c r="R40" s="264">
        <v>4.0199999999999996</v>
      </c>
      <c r="S40" s="264">
        <v>1.51</v>
      </c>
      <c r="T40" s="264">
        <v>1.48</v>
      </c>
      <c r="U40" s="264">
        <v>2.84</v>
      </c>
      <c r="V40" s="264">
        <v>2.78</v>
      </c>
      <c r="W40" s="264">
        <v>0.73</v>
      </c>
      <c r="X40" s="264">
        <v>0.77</v>
      </c>
      <c r="Y40" s="264">
        <v>0.93</v>
      </c>
      <c r="Z40" s="264">
        <v>7.4</v>
      </c>
      <c r="AA40" s="264">
        <v>2.0299999999999998</v>
      </c>
      <c r="AB40" s="264">
        <v>8.51</v>
      </c>
      <c r="AC40" s="264">
        <v>2.71</v>
      </c>
      <c r="AD40" s="264">
        <v>2.34</v>
      </c>
      <c r="AE40" s="264">
        <v>1.36</v>
      </c>
      <c r="AF40" s="264">
        <v>2.5499999999999998</v>
      </c>
      <c r="AG40" s="264">
        <v>2.73</v>
      </c>
      <c r="AH40" s="264">
        <v>1.88</v>
      </c>
      <c r="AI40" s="264">
        <v>12.14</v>
      </c>
      <c r="AJ40" s="264">
        <v>3.68</v>
      </c>
      <c r="AK40" s="264">
        <v>5.72</v>
      </c>
      <c r="AL40" s="264">
        <v>3.63</v>
      </c>
      <c r="AM40" s="264">
        <v>1.9</v>
      </c>
      <c r="AN40" s="264">
        <v>2.33</v>
      </c>
      <c r="AO40" s="264">
        <v>1.46</v>
      </c>
      <c r="AP40" s="264">
        <v>2.8</v>
      </c>
      <c r="AQ40" s="264">
        <v>5.26</v>
      </c>
      <c r="AR40" s="264">
        <v>5.8</v>
      </c>
      <c r="AS40" s="264">
        <v>5.18</v>
      </c>
      <c r="AT40" s="264">
        <v>1.24</v>
      </c>
      <c r="AU40" s="264">
        <v>1.25</v>
      </c>
      <c r="AV40" s="264">
        <v>1.52</v>
      </c>
      <c r="AW40" s="264">
        <v>1.1599999999999999</v>
      </c>
      <c r="AX40" s="264">
        <v>1.72</v>
      </c>
      <c r="AY40" s="264">
        <v>1.01</v>
      </c>
      <c r="AZ40" s="264">
        <v>0.94</v>
      </c>
      <c r="BA40" s="264">
        <v>2.85</v>
      </c>
      <c r="BB40" s="264">
        <v>0.46</v>
      </c>
      <c r="BC40" s="264">
        <v>1.77</v>
      </c>
      <c r="BD40" s="264">
        <v>0.89</v>
      </c>
      <c r="BE40" s="264">
        <v>0.62</v>
      </c>
      <c r="BF40" s="264">
        <v>2.17</v>
      </c>
      <c r="BG40" s="264">
        <v>1.08</v>
      </c>
      <c r="BH40" s="264">
        <v>1.06</v>
      </c>
      <c r="BI40" s="264">
        <v>3.01</v>
      </c>
      <c r="BJ40" s="264">
        <v>3.22</v>
      </c>
      <c r="BK40" s="264">
        <v>2.19</v>
      </c>
      <c r="BL40" s="264">
        <v>3.93</v>
      </c>
      <c r="BM40" s="264">
        <v>4</v>
      </c>
      <c r="BN40" s="264">
        <v>1.63</v>
      </c>
      <c r="BO40" s="264">
        <v>3.48</v>
      </c>
      <c r="BP40" s="264">
        <v>5.23</v>
      </c>
      <c r="BQ40" s="264">
        <v>2.25</v>
      </c>
      <c r="BR40" s="264">
        <v>4.5199999999999996</v>
      </c>
      <c r="BS40" s="264">
        <v>4.71</v>
      </c>
      <c r="BT40" s="264">
        <v>3.45</v>
      </c>
      <c r="BU40" s="264">
        <v>1.79</v>
      </c>
      <c r="BV40" s="264">
        <v>3.05</v>
      </c>
      <c r="BW40" s="264">
        <v>5.66</v>
      </c>
      <c r="BX40" s="264">
        <v>3.41</v>
      </c>
    </row>
    <row r="41" spans="1:76">
      <c r="A41" s="312">
        <v>44561</v>
      </c>
      <c r="B41" s="217" t="s">
        <v>82</v>
      </c>
      <c r="C41" s="218" t="s">
        <v>83</v>
      </c>
      <c r="D41" s="264">
        <v>0.48</v>
      </c>
      <c r="E41" s="264">
        <v>0.3</v>
      </c>
      <c r="F41" s="264">
        <v>0.11</v>
      </c>
      <c r="G41" s="264">
        <v>0.23</v>
      </c>
      <c r="H41" s="264">
        <v>0.2</v>
      </c>
      <c r="I41" s="264">
        <v>0.52</v>
      </c>
      <c r="J41" s="264">
        <v>0.3</v>
      </c>
      <c r="K41" s="264">
        <v>0.23</v>
      </c>
      <c r="L41" s="264">
        <v>0.31</v>
      </c>
      <c r="M41" s="264">
        <v>0.17</v>
      </c>
      <c r="N41" s="264">
        <v>0.23</v>
      </c>
      <c r="O41" s="264">
        <v>0.09</v>
      </c>
      <c r="P41" s="264">
        <v>0.28999999999999998</v>
      </c>
      <c r="Q41" s="264">
        <v>0.27</v>
      </c>
      <c r="R41" s="264">
        <v>0.55000000000000004</v>
      </c>
      <c r="S41" s="264">
        <v>0.43</v>
      </c>
      <c r="T41" s="264">
        <v>0.28000000000000003</v>
      </c>
      <c r="U41" s="264">
        <v>0.5</v>
      </c>
      <c r="V41" s="264">
        <v>0.56000000000000005</v>
      </c>
      <c r="W41" s="264">
        <v>0.73</v>
      </c>
      <c r="X41" s="264">
        <v>0.71</v>
      </c>
      <c r="Y41" s="264">
        <v>0.51</v>
      </c>
      <c r="Z41" s="264">
        <v>0.11</v>
      </c>
      <c r="AA41" s="264">
        <v>0.44</v>
      </c>
      <c r="AB41" s="264">
        <v>0.25</v>
      </c>
      <c r="AC41" s="264">
        <v>0.37</v>
      </c>
      <c r="AD41" s="264">
        <v>0.17</v>
      </c>
      <c r="AE41" s="264">
        <v>0.33</v>
      </c>
      <c r="AF41" s="264">
        <v>0.34</v>
      </c>
      <c r="AG41" s="264">
        <v>0.25</v>
      </c>
      <c r="AH41" s="264">
        <v>0.43</v>
      </c>
      <c r="AI41" s="264">
        <v>0.05</v>
      </c>
      <c r="AJ41" s="264">
        <v>0.44</v>
      </c>
      <c r="AK41" s="264">
        <v>0.26</v>
      </c>
      <c r="AL41" s="264">
        <v>0.28000000000000003</v>
      </c>
      <c r="AM41" s="264">
        <v>0.49</v>
      </c>
      <c r="AN41" s="264">
        <v>0.39</v>
      </c>
      <c r="AO41" s="264">
        <v>0.39</v>
      </c>
      <c r="AP41" s="264">
        <v>0.38</v>
      </c>
      <c r="AQ41" s="264">
        <v>0.36</v>
      </c>
      <c r="AR41" s="264">
        <v>0.1</v>
      </c>
      <c r="AS41" s="264">
        <v>0.27</v>
      </c>
      <c r="AT41" s="264">
        <v>0.5</v>
      </c>
      <c r="AU41" s="264">
        <v>0.59</v>
      </c>
      <c r="AV41" s="264">
        <v>0.35</v>
      </c>
      <c r="AW41" s="264">
        <v>0.38</v>
      </c>
      <c r="AX41" s="264">
        <v>0.39</v>
      </c>
      <c r="AY41" s="264">
        <v>0.59</v>
      </c>
      <c r="AZ41" s="264">
        <v>0.48</v>
      </c>
      <c r="BA41" s="264">
        <v>0.28000000000000003</v>
      </c>
      <c r="BB41" s="264">
        <v>0.68</v>
      </c>
      <c r="BC41" s="264">
        <v>0.46</v>
      </c>
      <c r="BD41" s="264">
        <v>0.68</v>
      </c>
      <c r="BE41" s="264">
        <v>0.7</v>
      </c>
      <c r="BF41" s="264">
        <v>0.57999999999999996</v>
      </c>
      <c r="BG41" s="264">
        <v>0.74</v>
      </c>
      <c r="BH41" s="264">
        <v>0.71</v>
      </c>
      <c r="BI41" s="264">
        <v>0.38</v>
      </c>
      <c r="BJ41" s="264">
        <v>0.41</v>
      </c>
      <c r="BK41" s="264">
        <v>0.2</v>
      </c>
      <c r="BL41" s="264">
        <v>0.04</v>
      </c>
      <c r="BM41" s="264">
        <v>7.0000000000000007E-2</v>
      </c>
      <c r="BN41" s="264">
        <v>0.31</v>
      </c>
      <c r="BO41" s="264">
        <v>0.04</v>
      </c>
      <c r="BP41" s="264">
        <v>0.41</v>
      </c>
      <c r="BQ41" s="264">
        <v>0.41</v>
      </c>
      <c r="BR41" s="264">
        <v>0.28999999999999998</v>
      </c>
      <c r="BS41" s="264">
        <v>0.31</v>
      </c>
      <c r="BT41" s="264">
        <v>0.35</v>
      </c>
      <c r="BU41" s="264">
        <v>0.65</v>
      </c>
      <c r="BV41" s="264">
        <v>0.33</v>
      </c>
      <c r="BW41" s="264">
        <v>0.41</v>
      </c>
      <c r="BX41" s="264">
        <v>0.43</v>
      </c>
    </row>
    <row r="42" spans="1:76">
      <c r="A42" s="312">
        <v>44561</v>
      </c>
      <c r="B42" s="217" t="s">
        <v>84</v>
      </c>
      <c r="C42" s="218" t="s">
        <v>85</v>
      </c>
      <c r="D42" s="264">
        <v>678386536.60000002</v>
      </c>
      <c r="E42" s="264">
        <v>52449964.200000003</v>
      </c>
      <c r="F42" s="264">
        <v>54614782.829999998</v>
      </c>
      <c r="G42" s="264">
        <v>41912304.810000002</v>
      </c>
      <c r="H42" s="264">
        <v>45738052.689999998</v>
      </c>
      <c r="I42" s="264">
        <v>88455119.5</v>
      </c>
      <c r="J42" s="264">
        <v>11742837.550000001</v>
      </c>
      <c r="K42" s="264">
        <v>31044686.390000001</v>
      </c>
      <c r="L42" s="264">
        <v>53520444.240000002</v>
      </c>
      <c r="M42" s="264">
        <v>40190775.530000001</v>
      </c>
      <c r="N42" s="264">
        <v>23412810.829999998</v>
      </c>
      <c r="O42" s="264">
        <v>47757278.049999997</v>
      </c>
      <c r="P42" s="264">
        <v>681734905.29999995</v>
      </c>
      <c r="Q42" s="264">
        <v>47978325.32</v>
      </c>
      <c r="R42" s="264">
        <v>240044267.46000001</v>
      </c>
      <c r="S42" s="264">
        <v>76458956.489999995</v>
      </c>
      <c r="T42" s="264">
        <v>74656395.060000002</v>
      </c>
      <c r="U42" s="264">
        <v>115607156.95</v>
      </c>
      <c r="V42" s="264">
        <v>376600275.16000003</v>
      </c>
      <c r="W42" s="264">
        <v>140135297.02000001</v>
      </c>
      <c r="X42" s="264">
        <v>101637440.8</v>
      </c>
      <c r="Y42" s="264">
        <v>16164187.34</v>
      </c>
      <c r="Z42" s="264">
        <v>46189151.990000002</v>
      </c>
      <c r="AA42" s="264">
        <v>2494441676.3200002</v>
      </c>
      <c r="AB42" s="264">
        <v>515269898.48000002</v>
      </c>
      <c r="AC42" s="264">
        <v>60544252.710000001</v>
      </c>
      <c r="AD42" s="264">
        <v>680128471.16999996</v>
      </c>
      <c r="AE42" s="264">
        <v>31171404.260000002</v>
      </c>
      <c r="AF42" s="264">
        <v>141113038.47999999</v>
      </c>
      <c r="AG42" s="264">
        <v>401451906.05000001</v>
      </c>
      <c r="AH42" s="264">
        <v>365620941.45999998</v>
      </c>
      <c r="AI42" s="264">
        <v>41737997.130000003</v>
      </c>
      <c r="AJ42" s="264">
        <v>347397745.36000001</v>
      </c>
      <c r="AK42" s="264">
        <v>152960513.86000001</v>
      </c>
      <c r="AL42" s="264">
        <v>91103515.950000003</v>
      </c>
      <c r="AM42" s="264">
        <v>389453488.18000001</v>
      </c>
      <c r="AN42" s="264">
        <v>39970852.18</v>
      </c>
      <c r="AO42" s="264">
        <v>28276459.57</v>
      </c>
      <c r="AP42" s="264">
        <v>55402755.700000003</v>
      </c>
      <c r="AQ42" s="264">
        <v>46303174.479999997</v>
      </c>
      <c r="AR42" s="264">
        <v>18859753.32</v>
      </c>
      <c r="AS42" s="264">
        <v>27765423.699999999</v>
      </c>
      <c r="AT42" s="264">
        <v>802588874.83000004</v>
      </c>
      <c r="AU42" s="264">
        <v>402522174.76999998</v>
      </c>
      <c r="AV42" s="264">
        <v>43437091.93</v>
      </c>
      <c r="AW42" s="264">
        <v>24776690.41</v>
      </c>
      <c r="AX42" s="264">
        <v>43604651</v>
      </c>
      <c r="AY42" s="264">
        <v>69981465.730000004</v>
      </c>
      <c r="AZ42" s="264">
        <v>21935800.039999999</v>
      </c>
      <c r="BA42" s="264">
        <v>1286954142.2</v>
      </c>
      <c r="BB42" s="264">
        <v>106549052.97</v>
      </c>
      <c r="BC42" s="264">
        <v>89626132.450000003</v>
      </c>
      <c r="BD42" s="264">
        <v>287683088</v>
      </c>
      <c r="BE42" s="264">
        <v>50637956.990000002</v>
      </c>
      <c r="BF42" s="264">
        <v>201851179.97999999</v>
      </c>
      <c r="BG42" s="264">
        <v>295246477.76999998</v>
      </c>
      <c r="BH42" s="264">
        <v>63513345</v>
      </c>
      <c r="BI42" s="264">
        <v>169722734.91999999</v>
      </c>
      <c r="BJ42" s="264">
        <v>1441696921.97</v>
      </c>
      <c r="BK42" s="264">
        <v>196513722.46000001</v>
      </c>
      <c r="BL42" s="264">
        <v>736147372.48000002</v>
      </c>
      <c r="BM42" s="264">
        <v>168729755.72999999</v>
      </c>
      <c r="BN42" s="264">
        <v>71563672.769999996</v>
      </c>
      <c r="BO42" s="264">
        <v>113101559.44</v>
      </c>
      <c r="BP42" s="264">
        <v>906543861.45000005</v>
      </c>
      <c r="BQ42" s="264">
        <v>60023649.329999998</v>
      </c>
      <c r="BR42" s="264">
        <v>119021351.56</v>
      </c>
      <c r="BS42" s="264">
        <v>108590114.45999999</v>
      </c>
      <c r="BT42" s="264">
        <v>103427658.06999999</v>
      </c>
      <c r="BU42" s="264">
        <v>454634380.25999999</v>
      </c>
      <c r="BV42" s="264">
        <v>68010376.980000004</v>
      </c>
      <c r="BW42" s="264">
        <v>87522057.790000007</v>
      </c>
      <c r="BX42" s="264">
        <v>78178236.579999998</v>
      </c>
    </row>
    <row r="43" spans="1:76">
      <c r="A43" s="312">
        <v>44561</v>
      </c>
      <c r="B43" s="217" t="s">
        <v>86</v>
      </c>
      <c r="C43" s="218" t="s">
        <v>87</v>
      </c>
      <c r="D43" s="264">
        <v>-14005259.65</v>
      </c>
      <c r="E43" s="264">
        <v>20141815.73</v>
      </c>
      <c r="F43" s="264">
        <v>45920819.890000001</v>
      </c>
      <c r="G43" s="264">
        <v>27166260.210000001</v>
      </c>
      <c r="H43" s="264">
        <v>31187872.43</v>
      </c>
      <c r="I43" s="264">
        <v>19363191.02</v>
      </c>
      <c r="J43" s="264">
        <v>-1293650.75</v>
      </c>
      <c r="K43" s="264">
        <v>18520040.649999999</v>
      </c>
      <c r="L43" s="264">
        <v>14742394.85</v>
      </c>
      <c r="M43" s="264">
        <v>25541974.350000001</v>
      </c>
      <c r="N43" s="264">
        <v>10890115.529999999</v>
      </c>
      <c r="O43" s="264">
        <v>36564317.799999997</v>
      </c>
      <c r="P43" s="264">
        <v>274389765.85000002</v>
      </c>
      <c r="Q43" s="264">
        <v>21918928.100000001</v>
      </c>
      <c r="R43" s="264">
        <v>84632877.969999999</v>
      </c>
      <c r="S43" s="264">
        <v>19313734.960000001</v>
      </c>
      <c r="T43" s="264">
        <v>30326549.210000001</v>
      </c>
      <c r="U43" s="264">
        <v>40162835.25</v>
      </c>
      <c r="V43" s="264">
        <v>121004052.91</v>
      </c>
      <c r="W43" s="264">
        <v>-17133341.719999999</v>
      </c>
      <c r="X43" s="264">
        <v>-11759371.699999999</v>
      </c>
      <c r="Y43" s="264">
        <v>-879040.78</v>
      </c>
      <c r="Z43" s="264">
        <v>38206518.670000002</v>
      </c>
      <c r="AA43" s="264">
        <v>846828438.44000006</v>
      </c>
      <c r="AB43" s="264">
        <v>362525585.30000001</v>
      </c>
      <c r="AC43" s="264">
        <v>29471960.870000001</v>
      </c>
      <c r="AD43" s="264">
        <v>437110911.27999997</v>
      </c>
      <c r="AE43" s="264">
        <v>8458193.4600000009</v>
      </c>
      <c r="AF43" s="264">
        <v>72273152.840000004</v>
      </c>
      <c r="AG43" s="264">
        <v>241288809.34999999</v>
      </c>
      <c r="AH43" s="264">
        <v>130118738.56</v>
      </c>
      <c r="AI43" s="264">
        <v>38336985.82</v>
      </c>
      <c r="AJ43" s="264">
        <v>158768768.91999999</v>
      </c>
      <c r="AK43" s="264">
        <v>103546287.51000001</v>
      </c>
      <c r="AL43" s="264">
        <v>54971882.369999997</v>
      </c>
      <c r="AM43" s="264">
        <v>95821917.170000002</v>
      </c>
      <c r="AN43" s="264">
        <v>15704451.49</v>
      </c>
      <c r="AO43" s="264">
        <v>7770164.7699999996</v>
      </c>
      <c r="AP43" s="264">
        <v>22616906.460000001</v>
      </c>
      <c r="AQ43" s="264">
        <v>26128889.579999998</v>
      </c>
      <c r="AR43" s="264">
        <v>15665383.699999999</v>
      </c>
      <c r="AS43" s="264">
        <v>17459558.5</v>
      </c>
      <c r="AT43" s="264">
        <v>103508632.26000001</v>
      </c>
      <c r="AU43" s="264">
        <v>35763332.82</v>
      </c>
      <c r="AV43" s="264">
        <v>12220993.140000001</v>
      </c>
      <c r="AW43" s="264">
        <v>3651739.33</v>
      </c>
      <c r="AX43" s="264">
        <v>15322940.17</v>
      </c>
      <c r="AY43" s="264">
        <v>458189.89</v>
      </c>
      <c r="AZ43" s="264">
        <v>-1160138.51</v>
      </c>
      <c r="BA43" s="264">
        <v>719785091.69000006</v>
      </c>
      <c r="BB43" s="264">
        <v>-67514925.769999996</v>
      </c>
      <c r="BC43" s="264">
        <v>26209192.579999998</v>
      </c>
      <c r="BD43" s="264">
        <v>-12278862.890000001</v>
      </c>
      <c r="BE43" s="264">
        <v>-12232864.74</v>
      </c>
      <c r="BF43" s="264">
        <v>53157778.259999998</v>
      </c>
      <c r="BG43" s="264">
        <v>6753619.4800000004</v>
      </c>
      <c r="BH43" s="264">
        <v>1186335.94</v>
      </c>
      <c r="BI43" s="264">
        <v>79426837.629999995</v>
      </c>
      <c r="BJ43" s="264">
        <v>595752795.13999999</v>
      </c>
      <c r="BK43" s="264">
        <v>117620207.64</v>
      </c>
      <c r="BL43" s="264">
        <v>674383241.48000002</v>
      </c>
      <c r="BM43" s="264">
        <v>145141285.56</v>
      </c>
      <c r="BN43" s="264">
        <v>26300700.77</v>
      </c>
      <c r="BO43" s="264">
        <v>101411075.34</v>
      </c>
      <c r="BP43" s="264">
        <v>456274699.14999998</v>
      </c>
      <c r="BQ43" s="264">
        <v>24709855.84</v>
      </c>
      <c r="BR43" s="264">
        <v>74271577.879999995</v>
      </c>
      <c r="BS43" s="264">
        <v>60971764.109999999</v>
      </c>
      <c r="BT43" s="264">
        <v>54098497.710000001</v>
      </c>
      <c r="BU43" s="264">
        <v>71575559.969999999</v>
      </c>
      <c r="BV43" s="264">
        <v>34304258.359999999</v>
      </c>
      <c r="BW43" s="264">
        <v>45145985.259999998</v>
      </c>
      <c r="BX43" s="264">
        <v>36228561.229999997</v>
      </c>
    </row>
    <row r="44" spans="1:76">
      <c r="A44" s="312">
        <v>44561</v>
      </c>
      <c r="B44" s="217" t="s">
        <v>88</v>
      </c>
      <c r="C44" s="218" t="s">
        <v>89</v>
      </c>
      <c r="D44" s="264">
        <v>0.97</v>
      </c>
      <c r="E44" s="264">
        <v>1.93</v>
      </c>
      <c r="F44" s="264">
        <v>6.59</v>
      </c>
      <c r="G44" s="264">
        <v>4.49</v>
      </c>
      <c r="H44" s="264">
        <v>3.88</v>
      </c>
      <c r="I44" s="264">
        <v>1.73</v>
      </c>
      <c r="J44" s="264">
        <v>0.93</v>
      </c>
      <c r="K44" s="264">
        <v>2.86</v>
      </c>
      <c r="L44" s="264">
        <v>1.43</v>
      </c>
      <c r="M44" s="264">
        <v>2.6</v>
      </c>
      <c r="N44" s="264">
        <v>1.62</v>
      </c>
      <c r="O44" s="264">
        <v>3.8</v>
      </c>
      <c r="P44" s="264">
        <v>1.73</v>
      </c>
      <c r="Q44" s="264">
        <v>1.73</v>
      </c>
      <c r="R44" s="264">
        <v>4.01</v>
      </c>
      <c r="S44" s="264">
        <v>1.51</v>
      </c>
      <c r="T44" s="264">
        <v>1.48</v>
      </c>
      <c r="U44" s="264">
        <v>2.84</v>
      </c>
      <c r="V44" s="264">
        <v>2.78</v>
      </c>
      <c r="W44" s="264">
        <v>0.73</v>
      </c>
      <c r="X44" s="264">
        <v>0.77</v>
      </c>
      <c r="Y44" s="264">
        <v>0.93</v>
      </c>
      <c r="Z44" s="264">
        <v>7.4</v>
      </c>
      <c r="AA44" s="264">
        <v>2.0299999999999998</v>
      </c>
      <c r="AB44" s="264">
        <v>8.51</v>
      </c>
      <c r="AC44" s="264">
        <v>2.71</v>
      </c>
      <c r="AD44" s="264">
        <v>2.34</v>
      </c>
      <c r="AE44" s="264">
        <v>1.36</v>
      </c>
      <c r="AF44" s="264">
        <v>2.5499999999999998</v>
      </c>
      <c r="AG44" s="264">
        <v>2.72</v>
      </c>
      <c r="AH44" s="264">
        <v>1.88</v>
      </c>
      <c r="AI44" s="264">
        <v>12.14</v>
      </c>
      <c r="AJ44" s="264">
        <v>3.68</v>
      </c>
      <c r="AK44" s="264">
        <v>5.72</v>
      </c>
      <c r="AL44" s="264">
        <v>3.61</v>
      </c>
      <c r="AM44" s="264">
        <v>1.9</v>
      </c>
      <c r="AN44" s="264">
        <v>2.33</v>
      </c>
      <c r="AO44" s="264">
        <v>1.46</v>
      </c>
      <c r="AP44" s="264">
        <v>2.8</v>
      </c>
      <c r="AQ44" s="264">
        <v>5.26</v>
      </c>
      <c r="AR44" s="264">
        <v>5.77</v>
      </c>
      <c r="AS44" s="264">
        <v>5.18</v>
      </c>
      <c r="AT44" s="264">
        <v>1.24</v>
      </c>
      <c r="AU44" s="264">
        <v>1.25</v>
      </c>
      <c r="AV44" s="264">
        <v>1.44</v>
      </c>
      <c r="AW44" s="264">
        <v>1.1599999999999999</v>
      </c>
      <c r="AX44" s="264">
        <v>1.72</v>
      </c>
      <c r="AY44" s="264">
        <v>1.01</v>
      </c>
      <c r="AZ44" s="264">
        <v>0.94</v>
      </c>
      <c r="BA44" s="264">
        <v>2.85</v>
      </c>
      <c r="BB44" s="264">
        <v>0.46</v>
      </c>
      <c r="BC44" s="264">
        <v>1.77</v>
      </c>
      <c r="BD44" s="264">
        <v>0.87</v>
      </c>
      <c r="BE44" s="264">
        <v>0.62</v>
      </c>
      <c r="BF44" s="264">
        <v>2.17</v>
      </c>
      <c r="BG44" s="264">
        <v>1.08</v>
      </c>
      <c r="BH44" s="264">
        <v>1.06</v>
      </c>
      <c r="BI44" s="264">
        <v>3.01</v>
      </c>
      <c r="BJ44" s="264">
        <v>3.18</v>
      </c>
      <c r="BK44" s="264">
        <v>2.09</v>
      </c>
      <c r="BL44" s="264">
        <v>3.93</v>
      </c>
      <c r="BM44" s="264">
        <v>4</v>
      </c>
      <c r="BN44" s="264">
        <v>1.63</v>
      </c>
      <c r="BO44" s="264">
        <v>3.48</v>
      </c>
      <c r="BP44" s="264">
        <v>5.22</v>
      </c>
      <c r="BQ44" s="264">
        <v>2.25</v>
      </c>
      <c r="BR44" s="264">
        <v>4.5199999999999996</v>
      </c>
      <c r="BS44" s="264">
        <v>4.71</v>
      </c>
      <c r="BT44" s="264">
        <v>3.45</v>
      </c>
      <c r="BU44" s="264">
        <v>1.79</v>
      </c>
      <c r="BV44" s="264">
        <v>3.05</v>
      </c>
      <c r="BW44" s="264">
        <v>5.66</v>
      </c>
      <c r="BX44" s="264">
        <v>3.39</v>
      </c>
    </row>
    <row r="45" spans="1:76">
      <c r="A45" s="312">
        <v>44561</v>
      </c>
      <c r="B45" s="217" t="s">
        <v>90</v>
      </c>
      <c r="C45" s="218" t="s">
        <v>91</v>
      </c>
      <c r="D45" s="264">
        <v>105.69</v>
      </c>
      <c r="E45" s="264">
        <v>102.94</v>
      </c>
      <c r="F45" s="264">
        <v>242.13</v>
      </c>
      <c r="G45" s="264">
        <v>84.12</v>
      </c>
      <c r="H45" s="264">
        <v>152.29</v>
      </c>
      <c r="I45" s="264">
        <v>121.79</v>
      </c>
      <c r="J45" s="264">
        <v>204.98</v>
      </c>
      <c r="K45" s="264">
        <v>89.98</v>
      </c>
      <c r="L45" s="264">
        <v>167.33</v>
      </c>
      <c r="M45" s="264">
        <v>127.76</v>
      </c>
      <c r="N45" s="264">
        <v>56.85</v>
      </c>
      <c r="O45" s="264">
        <v>118.39</v>
      </c>
      <c r="P45" s="264">
        <v>95.86</v>
      </c>
      <c r="Q45" s="264">
        <v>212.96</v>
      </c>
      <c r="R45" s="264">
        <v>207</v>
      </c>
      <c r="S45" s="264">
        <v>322.64</v>
      </c>
      <c r="T45" s="264">
        <v>172.78</v>
      </c>
      <c r="U45" s="264">
        <v>180.68</v>
      </c>
      <c r="V45" s="264">
        <v>133.69999999999999</v>
      </c>
      <c r="W45" s="264">
        <v>206.91</v>
      </c>
      <c r="X45" s="264">
        <v>203.21</v>
      </c>
      <c r="Y45" s="264">
        <v>312.66000000000003</v>
      </c>
      <c r="Z45" s="264">
        <v>74.72</v>
      </c>
      <c r="AA45" s="264">
        <v>37.33</v>
      </c>
      <c r="AB45" s="264">
        <v>64.92</v>
      </c>
      <c r="AC45" s="264">
        <v>106.6</v>
      </c>
      <c r="AD45" s="264">
        <v>652.75</v>
      </c>
      <c r="AE45" s="264">
        <v>160.59</v>
      </c>
      <c r="AF45" s="264">
        <v>113.12</v>
      </c>
      <c r="AG45" s="264">
        <v>115.5</v>
      </c>
      <c r="AH45" s="264">
        <v>143.38</v>
      </c>
      <c r="AI45" s="264">
        <v>131.46</v>
      </c>
      <c r="AJ45" s="264">
        <v>271.72000000000003</v>
      </c>
      <c r="AK45" s="264">
        <v>98.34</v>
      </c>
      <c r="AL45" s="264">
        <v>207.36</v>
      </c>
      <c r="AM45" s="264">
        <v>42.48</v>
      </c>
      <c r="AN45" s="264">
        <v>76.5</v>
      </c>
      <c r="AO45" s="264">
        <v>115.01</v>
      </c>
      <c r="AP45" s="264">
        <v>54.05</v>
      </c>
      <c r="AQ45" s="264">
        <v>64.760000000000005</v>
      </c>
      <c r="AR45" s="264">
        <v>103.87</v>
      </c>
      <c r="AS45" s="264">
        <v>41.16</v>
      </c>
      <c r="AT45" s="264">
        <v>129.74</v>
      </c>
      <c r="AU45" s="264">
        <v>93.75</v>
      </c>
      <c r="AV45" s="264">
        <v>187.65</v>
      </c>
      <c r="AW45" s="264">
        <v>263.25</v>
      </c>
      <c r="AX45" s="264">
        <v>80.989999999999995</v>
      </c>
      <c r="AY45" s="264">
        <v>150.13999999999999</v>
      </c>
      <c r="AZ45" s="264">
        <v>257.66000000000003</v>
      </c>
      <c r="BA45" s="264">
        <v>9.58</v>
      </c>
      <c r="BB45" s="264">
        <v>323.95</v>
      </c>
      <c r="BC45" s="264">
        <v>77.84</v>
      </c>
      <c r="BD45" s="264">
        <v>130.03</v>
      </c>
      <c r="BE45" s="264">
        <v>138.16</v>
      </c>
      <c r="BF45" s="264">
        <v>165.65</v>
      </c>
      <c r="BG45" s="264">
        <v>359.46</v>
      </c>
      <c r="BH45" s="264">
        <v>315.27999999999997</v>
      </c>
      <c r="BI45" s="264">
        <v>362.58</v>
      </c>
      <c r="BJ45" s="264">
        <v>44.9</v>
      </c>
      <c r="BK45" s="264">
        <v>206.27</v>
      </c>
      <c r="BL45" s="264">
        <v>215.93</v>
      </c>
      <c r="BM45" s="264">
        <v>127.5</v>
      </c>
      <c r="BN45" s="264">
        <v>101.04</v>
      </c>
      <c r="BO45" s="264">
        <v>188.94</v>
      </c>
      <c r="BP45" s="264">
        <v>80.55</v>
      </c>
      <c r="BQ45" s="264">
        <v>276.72000000000003</v>
      </c>
      <c r="BR45" s="264">
        <v>48.31</v>
      </c>
      <c r="BS45" s="264">
        <v>80.900000000000006</v>
      </c>
      <c r="BT45" s="264">
        <v>65.91</v>
      </c>
      <c r="BU45" s="264">
        <v>60.96</v>
      </c>
      <c r="BV45" s="264">
        <v>134.68</v>
      </c>
      <c r="BW45" s="264">
        <v>239.73</v>
      </c>
      <c r="BX45" s="264">
        <v>178.14</v>
      </c>
    </row>
    <row r="46" spans="1:76">
      <c r="A46" s="312">
        <v>44561</v>
      </c>
      <c r="B46" s="217" t="s">
        <v>92</v>
      </c>
      <c r="C46" s="218" t="s">
        <v>93</v>
      </c>
      <c r="D46" s="264">
        <v>94.44</v>
      </c>
      <c r="E46" s="264">
        <v>53.19</v>
      </c>
      <c r="F46" s="264">
        <v>33</v>
      </c>
      <c r="G46" s="264">
        <v>114.67</v>
      </c>
      <c r="H46" s="264">
        <v>50.89</v>
      </c>
      <c r="I46" s="264">
        <v>48.45</v>
      </c>
      <c r="J46" s="264">
        <v>43.03</v>
      </c>
      <c r="K46" s="264">
        <v>46.81</v>
      </c>
      <c r="L46" s="264">
        <v>40.86</v>
      </c>
      <c r="M46" s="264">
        <v>29.55</v>
      </c>
      <c r="N46" s="264">
        <v>25.18</v>
      </c>
      <c r="O46" s="264">
        <v>27.69</v>
      </c>
      <c r="P46" s="264">
        <v>124.61</v>
      </c>
      <c r="Q46" s="264">
        <v>116.41</v>
      </c>
      <c r="R46" s="264">
        <v>142.16</v>
      </c>
      <c r="S46" s="264">
        <v>-254.08</v>
      </c>
      <c r="T46" s="264">
        <v>-767.59</v>
      </c>
      <c r="U46" s="264">
        <v>168.17</v>
      </c>
      <c r="V46" s="264">
        <v>53.97</v>
      </c>
      <c r="W46" s="264">
        <v>83.16</v>
      </c>
      <c r="X46" s="264">
        <v>272.05</v>
      </c>
      <c r="Y46" s="264">
        <v>71.680000000000007</v>
      </c>
      <c r="Z46" s="264">
        <v>181.19</v>
      </c>
      <c r="AA46" s="264">
        <v>128.91</v>
      </c>
      <c r="AB46" s="264">
        <v>145.26</v>
      </c>
      <c r="AC46" s="264">
        <v>239.43</v>
      </c>
      <c r="AD46" s="264">
        <v>404.28</v>
      </c>
      <c r="AE46" s="264">
        <v>158.84</v>
      </c>
      <c r="AF46" s="264">
        <v>123.22</v>
      </c>
      <c r="AG46" s="264">
        <v>72.52</v>
      </c>
      <c r="AH46" s="264">
        <v>199.29</v>
      </c>
      <c r="AI46" s="264">
        <v>190.16</v>
      </c>
      <c r="AJ46" s="264">
        <v>99.51</v>
      </c>
      <c r="AK46" s="264">
        <v>53.53</v>
      </c>
      <c r="AL46" s="264">
        <v>42.68</v>
      </c>
      <c r="AM46" s="264">
        <v>35.07</v>
      </c>
      <c r="AN46" s="264">
        <v>99.05</v>
      </c>
      <c r="AO46" s="264">
        <v>54.26</v>
      </c>
      <c r="AP46" s="264">
        <v>81.84</v>
      </c>
      <c r="AQ46" s="264">
        <v>92.33</v>
      </c>
      <c r="AR46" s="264">
        <v>59.94</v>
      </c>
      <c r="AS46" s="264">
        <v>52.59</v>
      </c>
      <c r="AT46" s="264">
        <v>106.43</v>
      </c>
      <c r="AU46" s="264">
        <v>83.2</v>
      </c>
      <c r="AV46" s="264">
        <v>173.28</v>
      </c>
      <c r="AW46" s="264">
        <v>182.56</v>
      </c>
      <c r="AX46" s="264">
        <v>69.17</v>
      </c>
      <c r="AY46" s="264">
        <v>117.31</v>
      </c>
      <c r="AZ46" s="264">
        <v>115.58</v>
      </c>
      <c r="BA46" s="264">
        <v>66.86</v>
      </c>
      <c r="BB46" s="264">
        <v>126.69</v>
      </c>
      <c r="BC46" s="264">
        <v>71.680000000000007</v>
      </c>
      <c r="BD46" s="264">
        <v>422.18</v>
      </c>
      <c r="BE46" s="264">
        <v>176.11</v>
      </c>
      <c r="BF46" s="264">
        <v>166.71</v>
      </c>
      <c r="BG46" s="264">
        <v>161.02000000000001</v>
      </c>
      <c r="BH46" s="264">
        <v>130.34</v>
      </c>
      <c r="BI46" s="264">
        <v>324.93</v>
      </c>
      <c r="BJ46" s="264">
        <v>46</v>
      </c>
      <c r="BK46" s="264">
        <v>184.42</v>
      </c>
      <c r="BL46" s="264">
        <v>39.479999999999997</v>
      </c>
      <c r="BM46" s="264">
        <v>58.72</v>
      </c>
      <c r="BN46" s="264">
        <v>66.510000000000005</v>
      </c>
      <c r="BO46" s="264">
        <v>88.41</v>
      </c>
      <c r="BP46" s="264">
        <v>66.680000000000007</v>
      </c>
      <c r="BQ46" s="264">
        <v>50.49</v>
      </c>
      <c r="BR46" s="264">
        <v>135.31</v>
      </c>
      <c r="BS46" s="264">
        <v>118.03</v>
      </c>
      <c r="BT46" s="264">
        <v>154.16999999999999</v>
      </c>
      <c r="BU46" s="264">
        <v>129.02000000000001</v>
      </c>
      <c r="BV46" s="264">
        <v>87.65</v>
      </c>
      <c r="BW46" s="264">
        <v>8.43</v>
      </c>
      <c r="BX46" s="264">
        <v>126.88</v>
      </c>
    </row>
    <row r="47" spans="1:76">
      <c r="A47" s="312">
        <v>44561</v>
      </c>
      <c r="B47" s="217" t="s">
        <v>94</v>
      </c>
      <c r="C47" s="218" t="s">
        <v>95</v>
      </c>
      <c r="D47" s="264">
        <v>36.64</v>
      </c>
      <c r="E47" s="264">
        <v>99.34</v>
      </c>
      <c r="F47" s="264">
        <v>63.63</v>
      </c>
      <c r="G47" s="264">
        <v>81.8</v>
      </c>
      <c r="H47" s="264">
        <v>65.430000000000007</v>
      </c>
      <c r="I47" s="264">
        <v>74.400000000000006</v>
      </c>
      <c r="J47" s="264">
        <v>76.709999999999994</v>
      </c>
      <c r="K47" s="264">
        <v>70.040000000000006</v>
      </c>
      <c r="L47" s="264">
        <v>57.21</v>
      </c>
      <c r="M47" s="264">
        <v>95.5</v>
      </c>
      <c r="N47" s="264">
        <v>52.71</v>
      </c>
      <c r="O47" s="264">
        <v>95.65</v>
      </c>
      <c r="P47" s="264">
        <v>107.55</v>
      </c>
      <c r="Q47" s="264">
        <v>118.37</v>
      </c>
      <c r="R47" s="264">
        <v>277.35000000000002</v>
      </c>
      <c r="S47" s="264">
        <v>143.66999999999999</v>
      </c>
      <c r="T47" s="264">
        <v>155.6</v>
      </c>
      <c r="U47" s="264">
        <v>145.78</v>
      </c>
      <c r="V47" s="264">
        <v>135.15</v>
      </c>
      <c r="W47" s="264">
        <v>81.89</v>
      </c>
      <c r="X47" s="264">
        <v>175.78</v>
      </c>
      <c r="Y47" s="264">
        <v>189.21</v>
      </c>
      <c r="Z47" s="264">
        <v>80.19</v>
      </c>
      <c r="AA47" s="264">
        <v>161.51</v>
      </c>
      <c r="AB47" s="264">
        <v>108.61</v>
      </c>
      <c r="AC47" s="264">
        <v>99.99</v>
      </c>
      <c r="AD47" s="264">
        <v>87.41</v>
      </c>
      <c r="AE47" s="264">
        <v>133.87</v>
      </c>
      <c r="AF47" s="264">
        <v>93.85</v>
      </c>
      <c r="AG47" s="264">
        <v>161.35</v>
      </c>
      <c r="AH47" s="264">
        <v>155.72999999999999</v>
      </c>
      <c r="AI47" s="264">
        <v>110.02</v>
      </c>
      <c r="AJ47" s="264">
        <v>133.84</v>
      </c>
      <c r="AK47" s="264">
        <v>159.19</v>
      </c>
      <c r="AL47" s="264">
        <v>135.88999999999999</v>
      </c>
      <c r="AM47" s="264">
        <v>195</v>
      </c>
      <c r="AN47" s="264">
        <v>140.27000000000001</v>
      </c>
      <c r="AO47" s="264">
        <v>96.87</v>
      </c>
      <c r="AP47" s="264">
        <v>79.3</v>
      </c>
      <c r="AQ47" s="264">
        <v>68.28</v>
      </c>
      <c r="AR47" s="264">
        <v>80.349999999999994</v>
      </c>
      <c r="AS47" s="264">
        <v>51.12</v>
      </c>
      <c r="AT47" s="264">
        <v>103.24</v>
      </c>
      <c r="AU47" s="264">
        <v>134.44</v>
      </c>
      <c r="AV47" s="264">
        <v>116.51</v>
      </c>
      <c r="AW47" s="264">
        <v>146.24</v>
      </c>
      <c r="AX47" s="264">
        <v>87.22</v>
      </c>
      <c r="AY47" s="264">
        <v>160.85</v>
      </c>
      <c r="AZ47" s="264">
        <v>181.49</v>
      </c>
      <c r="BA47" s="264">
        <v>23.87</v>
      </c>
      <c r="BB47" s="264">
        <v>82.98</v>
      </c>
      <c r="BC47" s="264">
        <v>80.989999999999995</v>
      </c>
      <c r="BD47" s="264">
        <v>105.72</v>
      </c>
      <c r="BE47" s="264">
        <v>68.84</v>
      </c>
      <c r="BF47" s="264">
        <v>190.52</v>
      </c>
      <c r="BG47" s="264">
        <v>85.71</v>
      </c>
      <c r="BH47" s="264">
        <v>138.43</v>
      </c>
      <c r="BI47" s="264">
        <v>569.52</v>
      </c>
      <c r="BJ47" s="264">
        <v>112.64</v>
      </c>
      <c r="BK47" s="264">
        <v>285.23</v>
      </c>
      <c r="BL47" s="264">
        <v>41.73</v>
      </c>
      <c r="BM47" s="264">
        <v>125.19</v>
      </c>
      <c r="BN47" s="264">
        <v>90.58</v>
      </c>
      <c r="BO47" s="264">
        <v>400.45</v>
      </c>
      <c r="BP47" s="264">
        <v>47.04</v>
      </c>
      <c r="BQ47" s="264">
        <v>85.36</v>
      </c>
      <c r="BR47" s="264">
        <v>105.31</v>
      </c>
      <c r="BS47" s="264">
        <v>71.31</v>
      </c>
      <c r="BT47" s="264">
        <v>51.36</v>
      </c>
      <c r="BU47" s="264">
        <v>97.42</v>
      </c>
      <c r="BV47" s="264">
        <v>94.16</v>
      </c>
      <c r="BW47" s="264">
        <v>151.5</v>
      </c>
      <c r="BX47" s="264">
        <v>163.5</v>
      </c>
    </row>
    <row r="48" spans="1:76">
      <c r="A48" s="312">
        <v>44561</v>
      </c>
      <c r="B48" s="217" t="s">
        <v>96</v>
      </c>
      <c r="C48" s="218" t="s">
        <v>97</v>
      </c>
      <c r="D48" s="264">
        <v>88.93</v>
      </c>
      <c r="E48" s="264">
        <v>135.58000000000001</v>
      </c>
      <c r="F48" s="264">
        <v>252.79</v>
      </c>
      <c r="G48" s="264">
        <v>105.5</v>
      </c>
      <c r="H48" s="264">
        <v>96.46</v>
      </c>
      <c r="I48" s="264">
        <v>139.58000000000001</v>
      </c>
      <c r="J48" s="264">
        <v>140.22999999999999</v>
      </c>
      <c r="K48" s="264">
        <v>87.16</v>
      </c>
      <c r="L48" s="264">
        <v>87.22</v>
      </c>
      <c r="M48" s="264">
        <v>71.97</v>
      </c>
      <c r="N48" s="264">
        <v>68.75</v>
      </c>
      <c r="O48" s="264">
        <v>28.35</v>
      </c>
      <c r="P48" s="264">
        <v>71.099999999999994</v>
      </c>
      <c r="Q48" s="264">
        <v>354.82</v>
      </c>
      <c r="R48" s="264">
        <v>383.99</v>
      </c>
      <c r="S48" s="264">
        <v>430.42</v>
      </c>
      <c r="T48" s="264">
        <v>525.04999999999995</v>
      </c>
      <c r="U48" s="264">
        <v>559.01</v>
      </c>
      <c r="V48" s="264">
        <v>164.33</v>
      </c>
      <c r="W48" s="264">
        <v>275.35000000000002</v>
      </c>
      <c r="X48" s="264">
        <v>255.19</v>
      </c>
      <c r="Y48" s="264">
        <v>224.59</v>
      </c>
      <c r="Z48" s="264">
        <v>394.84</v>
      </c>
      <c r="AA48" s="264">
        <v>225.12</v>
      </c>
      <c r="AB48" s="264">
        <v>290.08999999999997</v>
      </c>
      <c r="AC48" s="264">
        <v>370.74</v>
      </c>
      <c r="AD48" s="264">
        <v>430.38</v>
      </c>
      <c r="AE48" s="264">
        <v>222.3</v>
      </c>
      <c r="AF48" s="264">
        <v>308.36</v>
      </c>
      <c r="AG48" s="264">
        <v>327.74</v>
      </c>
      <c r="AH48" s="264">
        <v>85.82</v>
      </c>
      <c r="AI48" s="264">
        <v>134.97999999999999</v>
      </c>
      <c r="AJ48" s="264">
        <v>314.52999999999997</v>
      </c>
      <c r="AK48" s="264">
        <v>187.65</v>
      </c>
      <c r="AL48" s="264">
        <v>304.31</v>
      </c>
      <c r="AM48" s="264">
        <v>46.92</v>
      </c>
      <c r="AN48" s="264">
        <v>1962.49</v>
      </c>
      <c r="AO48" s="264">
        <v>77.489999999999995</v>
      </c>
      <c r="AP48" s="264">
        <v>80.59</v>
      </c>
      <c r="AQ48" s="264">
        <v>126.94</v>
      </c>
      <c r="AR48" s="264">
        <v>82.31</v>
      </c>
      <c r="AS48" s="264">
        <v>77.64</v>
      </c>
      <c r="AT48" s="264">
        <v>227.29</v>
      </c>
      <c r="AU48" s="264">
        <v>98.03</v>
      </c>
      <c r="AV48" s="264">
        <v>118.52</v>
      </c>
      <c r="AW48" s="264">
        <v>361.68</v>
      </c>
      <c r="AX48" s="264">
        <v>200.64</v>
      </c>
      <c r="AY48" s="264">
        <v>117.81</v>
      </c>
      <c r="AZ48" s="264">
        <v>182.57</v>
      </c>
      <c r="BA48" s="264">
        <v>100.25</v>
      </c>
      <c r="BB48" s="264">
        <v>276.23</v>
      </c>
      <c r="BC48" s="264">
        <v>289.23</v>
      </c>
      <c r="BD48" s="264">
        <v>574.04</v>
      </c>
      <c r="BE48" s="264">
        <v>222.95</v>
      </c>
      <c r="BF48" s="264">
        <v>187.62</v>
      </c>
      <c r="BG48" s="264">
        <v>160.75</v>
      </c>
      <c r="BH48" s="264">
        <v>117.95</v>
      </c>
      <c r="BI48" s="264">
        <v>380.77</v>
      </c>
      <c r="BJ48" s="264">
        <v>53.19</v>
      </c>
      <c r="BK48" s="264">
        <v>177.14</v>
      </c>
      <c r="BL48" s="264">
        <v>0</v>
      </c>
      <c r="BM48" s="264">
        <v>284.06</v>
      </c>
      <c r="BN48" s="264">
        <v>-3025.88</v>
      </c>
      <c r="BO48" s="264">
        <v>0</v>
      </c>
      <c r="BP48" s="264">
        <v>57.58</v>
      </c>
      <c r="BQ48" s="264">
        <v>88.22</v>
      </c>
      <c r="BR48" s="264">
        <v>314.20999999999998</v>
      </c>
      <c r="BS48" s="264">
        <v>80.260000000000005</v>
      </c>
      <c r="BT48" s="264">
        <v>71.61</v>
      </c>
      <c r="BU48" s="264">
        <v>180.81</v>
      </c>
      <c r="BV48" s="264">
        <v>105.49</v>
      </c>
      <c r="BW48" s="264">
        <v>325.58999999999997</v>
      </c>
      <c r="BX48" s="264">
        <v>494.62</v>
      </c>
    </row>
    <row r="49" spans="1:76">
      <c r="A49" s="312">
        <v>44561</v>
      </c>
      <c r="B49" s="217" t="s">
        <v>98</v>
      </c>
      <c r="C49" s="218" t="s">
        <v>99</v>
      </c>
      <c r="D49" s="264">
        <v>40.58</v>
      </c>
      <c r="E49" s="264">
        <v>36.51</v>
      </c>
      <c r="F49" s="264">
        <v>70.27</v>
      </c>
      <c r="G49" s="264">
        <v>72.86</v>
      </c>
      <c r="H49" s="264">
        <v>137.41999999999999</v>
      </c>
      <c r="I49" s="264">
        <v>56.98</v>
      </c>
      <c r="J49" s="264">
        <v>108.02</v>
      </c>
      <c r="K49" s="264">
        <v>54.61</v>
      </c>
      <c r="L49" s="264">
        <v>62.07</v>
      </c>
      <c r="M49" s="264">
        <v>81.97</v>
      </c>
      <c r="N49" s="264">
        <v>37.01</v>
      </c>
      <c r="O49" s="264">
        <v>70.64</v>
      </c>
      <c r="P49" s="264">
        <v>68.02</v>
      </c>
      <c r="Q49" s="264">
        <v>78.77</v>
      </c>
      <c r="R49" s="264">
        <v>192.72</v>
      </c>
      <c r="S49" s="264">
        <v>57.39</v>
      </c>
      <c r="T49" s="264">
        <v>48.5</v>
      </c>
      <c r="U49" s="264">
        <v>117.83</v>
      </c>
      <c r="V49" s="264">
        <v>57.02</v>
      </c>
      <c r="W49" s="264">
        <v>55.68</v>
      </c>
      <c r="X49" s="264">
        <v>147.69</v>
      </c>
      <c r="Y49" s="264">
        <v>65.13</v>
      </c>
      <c r="Z49" s="264">
        <v>103.46</v>
      </c>
      <c r="AA49" s="264">
        <v>47.26</v>
      </c>
      <c r="AB49" s="264">
        <v>64.72</v>
      </c>
      <c r="AC49" s="264">
        <v>56.97</v>
      </c>
      <c r="AD49" s="264">
        <v>101.94</v>
      </c>
      <c r="AE49" s="264">
        <v>104.07</v>
      </c>
      <c r="AF49" s="264">
        <v>56.65</v>
      </c>
      <c r="AG49" s="264">
        <v>60.54</v>
      </c>
      <c r="AH49" s="264">
        <v>48.41</v>
      </c>
      <c r="AI49" s="264">
        <v>117.56</v>
      </c>
      <c r="AJ49" s="264">
        <v>60.16</v>
      </c>
      <c r="AK49" s="264">
        <v>82.8</v>
      </c>
      <c r="AL49" s="264">
        <v>115.36</v>
      </c>
      <c r="AM49" s="264">
        <v>16.91</v>
      </c>
      <c r="AN49" s="264">
        <v>58.84</v>
      </c>
      <c r="AO49" s="264">
        <v>49.53</v>
      </c>
      <c r="AP49" s="264">
        <v>47.86</v>
      </c>
      <c r="AQ49" s="264">
        <v>60.65</v>
      </c>
      <c r="AR49" s="264">
        <v>139.35</v>
      </c>
      <c r="AS49" s="264">
        <v>97.09</v>
      </c>
      <c r="AT49" s="264">
        <v>47.38</v>
      </c>
      <c r="AU49" s="264">
        <v>63.49</v>
      </c>
      <c r="AV49" s="264">
        <v>89.1</v>
      </c>
      <c r="AW49" s="264">
        <v>92.22</v>
      </c>
      <c r="AX49" s="264">
        <v>36.6</v>
      </c>
      <c r="AY49" s="264">
        <v>54.54</v>
      </c>
      <c r="AZ49" s="264">
        <v>118.22</v>
      </c>
      <c r="BA49" s="264">
        <v>56.54</v>
      </c>
      <c r="BB49" s="264">
        <v>71.48</v>
      </c>
      <c r="BC49" s="264">
        <v>41.86</v>
      </c>
      <c r="BD49" s="264">
        <v>72.41</v>
      </c>
      <c r="BE49" s="264">
        <v>56.82</v>
      </c>
      <c r="BF49" s="264">
        <v>22.13</v>
      </c>
      <c r="BG49" s="264">
        <v>66.09</v>
      </c>
      <c r="BH49" s="264">
        <v>61.39</v>
      </c>
      <c r="BI49" s="264">
        <v>543.61</v>
      </c>
      <c r="BJ49" s="264">
        <v>75.78</v>
      </c>
      <c r="BK49" s="264">
        <v>65.02</v>
      </c>
      <c r="BL49" s="264">
        <v>96.91</v>
      </c>
      <c r="BM49" s="264">
        <v>74.540000000000006</v>
      </c>
      <c r="BN49" s="264">
        <v>72.5</v>
      </c>
      <c r="BO49" s="264">
        <v>147.55000000000001</v>
      </c>
      <c r="BP49" s="264">
        <v>44.48</v>
      </c>
      <c r="BQ49" s="264">
        <v>96.04</v>
      </c>
      <c r="BR49" s="264">
        <v>122.42</v>
      </c>
      <c r="BS49" s="264">
        <v>156.79</v>
      </c>
      <c r="BT49" s="264">
        <v>79.16</v>
      </c>
      <c r="BU49" s="264">
        <v>53.28</v>
      </c>
      <c r="BV49" s="264">
        <v>178.14</v>
      </c>
      <c r="BW49" s="264">
        <v>126.7</v>
      </c>
      <c r="BX49" s="264">
        <v>79.33</v>
      </c>
    </row>
    <row r="50" spans="1:76">
      <c r="A50" s="312">
        <v>44561</v>
      </c>
      <c r="B50" s="217" t="s">
        <v>100</v>
      </c>
      <c r="C50" s="218" t="s">
        <v>101</v>
      </c>
      <c r="D50" s="264">
        <v>35.520000000000003</v>
      </c>
      <c r="E50" s="264">
        <v>23.12</v>
      </c>
      <c r="F50" s="264">
        <v>41.59</v>
      </c>
      <c r="G50" s="264">
        <v>43.18</v>
      </c>
      <c r="H50" s="264">
        <v>25.3</v>
      </c>
      <c r="I50" s="264">
        <v>57.8</v>
      </c>
      <c r="J50" s="264">
        <v>19.91</v>
      </c>
      <c r="K50" s="264">
        <v>23.75</v>
      </c>
      <c r="L50" s="264">
        <v>31.06</v>
      </c>
      <c r="M50" s="264">
        <v>33.92</v>
      </c>
      <c r="N50" s="264">
        <v>21.24</v>
      </c>
      <c r="O50" s="264">
        <v>26.07</v>
      </c>
      <c r="P50" s="264">
        <v>5.04</v>
      </c>
      <c r="Q50" s="264">
        <v>45.86</v>
      </c>
      <c r="R50" s="264">
        <v>59.34</v>
      </c>
      <c r="S50" s="264">
        <v>10.58</v>
      </c>
      <c r="T50" s="264">
        <v>20.350000000000001</v>
      </c>
      <c r="U50" s="264">
        <v>39.56</v>
      </c>
      <c r="V50" s="264">
        <v>57.65</v>
      </c>
      <c r="W50" s="264">
        <v>56.97</v>
      </c>
      <c r="X50" s="264">
        <v>75.58</v>
      </c>
      <c r="Y50" s="264">
        <v>35.42</v>
      </c>
      <c r="Z50" s="264">
        <v>49.24</v>
      </c>
      <c r="AA50" s="264">
        <v>18.78</v>
      </c>
      <c r="AB50" s="264">
        <v>54.8</v>
      </c>
      <c r="AC50" s="264">
        <v>46.93</v>
      </c>
      <c r="AD50" s="264">
        <v>42.58</v>
      </c>
      <c r="AE50" s="264">
        <v>36.630000000000003</v>
      </c>
      <c r="AF50" s="264">
        <v>38.93</v>
      </c>
      <c r="AG50" s="264">
        <v>28.04</v>
      </c>
      <c r="AH50" s="264">
        <v>55.91</v>
      </c>
      <c r="AI50" s="264">
        <v>43.85</v>
      </c>
      <c r="AJ50" s="264">
        <v>66.34</v>
      </c>
      <c r="AK50" s="264">
        <v>61.33</v>
      </c>
      <c r="AL50" s="264">
        <v>51.32</v>
      </c>
      <c r="AM50" s="264">
        <v>17.66</v>
      </c>
      <c r="AN50" s="264">
        <v>40.36</v>
      </c>
      <c r="AO50" s="264">
        <v>39.47</v>
      </c>
      <c r="AP50" s="264">
        <v>47.52</v>
      </c>
      <c r="AQ50" s="264">
        <v>44.74</v>
      </c>
      <c r="AR50" s="264">
        <v>54.96</v>
      </c>
      <c r="AS50" s="264">
        <v>34.82</v>
      </c>
      <c r="AT50" s="264">
        <v>36.299999999999997</v>
      </c>
      <c r="AU50" s="264">
        <v>55.18</v>
      </c>
      <c r="AV50" s="264">
        <v>40.56</v>
      </c>
      <c r="AW50" s="264">
        <v>51.1</v>
      </c>
      <c r="AX50" s="264">
        <v>37.94</v>
      </c>
      <c r="AY50" s="264">
        <v>57.59</v>
      </c>
      <c r="AZ50" s="264">
        <v>53.94</v>
      </c>
      <c r="BA50" s="264">
        <v>37.74</v>
      </c>
      <c r="BB50" s="264">
        <v>28.47</v>
      </c>
      <c r="BC50" s="264">
        <v>47.91</v>
      </c>
      <c r="BD50" s="264">
        <v>44.32</v>
      </c>
      <c r="BE50" s="264">
        <v>39.22</v>
      </c>
      <c r="BF50" s="264">
        <v>50.43</v>
      </c>
      <c r="BG50" s="264">
        <v>79.02</v>
      </c>
      <c r="BH50" s="264">
        <v>62.14</v>
      </c>
      <c r="BI50" s="264">
        <v>70.569999999999993</v>
      </c>
      <c r="BJ50" s="264">
        <v>53.04</v>
      </c>
      <c r="BK50" s="264">
        <v>48.56</v>
      </c>
      <c r="BL50" s="264">
        <v>39.75</v>
      </c>
      <c r="BM50" s="264">
        <v>68.75</v>
      </c>
      <c r="BN50" s="264">
        <v>45.91</v>
      </c>
      <c r="BO50" s="264">
        <v>49.47</v>
      </c>
      <c r="BP50" s="264">
        <v>53.89</v>
      </c>
      <c r="BQ50" s="264">
        <v>66.849999999999994</v>
      </c>
      <c r="BR50" s="264">
        <v>59.91</v>
      </c>
      <c r="BS50" s="264">
        <v>50.53</v>
      </c>
      <c r="BT50" s="264">
        <v>55.08</v>
      </c>
      <c r="BU50" s="264">
        <v>51.48</v>
      </c>
      <c r="BV50" s="264">
        <v>53.41</v>
      </c>
      <c r="BW50" s="264">
        <v>71.16</v>
      </c>
      <c r="BX50" s="264">
        <v>63.33</v>
      </c>
    </row>
    <row r="51" spans="1:76">
      <c r="A51" s="312">
        <v>44561</v>
      </c>
      <c r="B51" s="217" t="s">
        <v>102</v>
      </c>
      <c r="C51" s="218" t="s">
        <v>103</v>
      </c>
      <c r="D51" s="264">
        <v>29.59</v>
      </c>
      <c r="E51" s="264">
        <v>19.91</v>
      </c>
      <c r="F51" s="264">
        <v>38.58</v>
      </c>
      <c r="G51" s="264">
        <v>39.83</v>
      </c>
      <c r="H51" s="264">
        <v>20.61</v>
      </c>
      <c r="I51" s="264">
        <v>56.2</v>
      </c>
      <c r="J51" s="264">
        <v>13.44</v>
      </c>
      <c r="K51" s="264">
        <v>18.73</v>
      </c>
      <c r="L51" s="264">
        <v>25.96</v>
      </c>
      <c r="M51" s="264">
        <v>29.51</v>
      </c>
      <c r="N51" s="264">
        <v>16.899999999999999</v>
      </c>
      <c r="O51" s="264">
        <v>20.75</v>
      </c>
      <c r="P51" s="264">
        <v>-1.62</v>
      </c>
      <c r="Q51" s="264">
        <v>41.89</v>
      </c>
      <c r="R51" s="264">
        <v>56.77</v>
      </c>
      <c r="S51" s="264">
        <v>5.25</v>
      </c>
      <c r="T51" s="264">
        <v>17.55</v>
      </c>
      <c r="U51" s="264">
        <v>39.159999999999997</v>
      </c>
      <c r="V51" s="264">
        <v>53.36</v>
      </c>
      <c r="W51" s="264">
        <v>52.85</v>
      </c>
      <c r="X51" s="264">
        <v>73.73</v>
      </c>
      <c r="Y51" s="264">
        <v>31.82</v>
      </c>
      <c r="Z51" s="264">
        <v>44.92</v>
      </c>
      <c r="AA51" s="264">
        <v>13.76</v>
      </c>
      <c r="AB51" s="264">
        <v>49.11</v>
      </c>
      <c r="AC51" s="264">
        <v>42.02</v>
      </c>
      <c r="AD51" s="264">
        <v>36.67</v>
      </c>
      <c r="AE51" s="264">
        <v>33.590000000000003</v>
      </c>
      <c r="AF51" s="264">
        <v>34.15</v>
      </c>
      <c r="AG51" s="264">
        <v>21.35</v>
      </c>
      <c r="AH51" s="264">
        <v>50.39</v>
      </c>
      <c r="AI51" s="264">
        <v>39.72</v>
      </c>
      <c r="AJ51" s="264">
        <v>64.52</v>
      </c>
      <c r="AK51" s="264">
        <v>57.74</v>
      </c>
      <c r="AL51" s="264">
        <v>45.71</v>
      </c>
      <c r="AM51" s="264">
        <v>9.9</v>
      </c>
      <c r="AN51" s="264">
        <v>37.64</v>
      </c>
      <c r="AO51" s="264">
        <v>36.93</v>
      </c>
      <c r="AP51" s="264">
        <v>45.51</v>
      </c>
      <c r="AQ51" s="264">
        <v>42.51</v>
      </c>
      <c r="AR51" s="264">
        <v>52.13</v>
      </c>
      <c r="AS51" s="264">
        <v>30.22</v>
      </c>
      <c r="AT51" s="264">
        <v>30.35</v>
      </c>
      <c r="AU51" s="264">
        <v>51.42</v>
      </c>
      <c r="AV51" s="264">
        <v>37.729999999999997</v>
      </c>
      <c r="AW51" s="264">
        <v>48.79</v>
      </c>
      <c r="AX51" s="264">
        <v>35.78</v>
      </c>
      <c r="AY51" s="264">
        <v>54.81</v>
      </c>
      <c r="AZ51" s="264">
        <v>51.21</v>
      </c>
      <c r="BA51" s="264">
        <v>34.61</v>
      </c>
      <c r="BB51" s="264">
        <v>19.68</v>
      </c>
      <c r="BC51" s="264">
        <v>38.11</v>
      </c>
      <c r="BD51" s="264">
        <v>38.22</v>
      </c>
      <c r="BE51" s="264">
        <v>35.19</v>
      </c>
      <c r="BF51" s="264">
        <v>48.89</v>
      </c>
      <c r="BG51" s="264">
        <v>77.81</v>
      </c>
      <c r="BH51" s="264">
        <v>61.2</v>
      </c>
      <c r="BI51" s="264">
        <v>69.89</v>
      </c>
      <c r="BJ51" s="264">
        <v>49.18</v>
      </c>
      <c r="BK51" s="264">
        <v>44.83</v>
      </c>
      <c r="BL51" s="264">
        <v>35.35</v>
      </c>
      <c r="BM51" s="264">
        <v>67.17</v>
      </c>
      <c r="BN51" s="264">
        <v>42.55</v>
      </c>
      <c r="BO51" s="264">
        <v>44.49</v>
      </c>
      <c r="BP51" s="264">
        <v>49.79</v>
      </c>
      <c r="BQ51" s="264">
        <v>65.08</v>
      </c>
      <c r="BR51" s="264">
        <v>55.96</v>
      </c>
      <c r="BS51" s="264">
        <v>46.28</v>
      </c>
      <c r="BT51" s="264">
        <v>51.93</v>
      </c>
      <c r="BU51" s="264">
        <v>48.21</v>
      </c>
      <c r="BV51" s="264">
        <v>47.41</v>
      </c>
      <c r="BW51" s="264">
        <v>61.39</v>
      </c>
      <c r="BX51" s="264">
        <v>58.21</v>
      </c>
    </row>
    <row r="52" spans="1:76">
      <c r="A52" s="312">
        <v>44561</v>
      </c>
      <c r="B52" s="217" t="s">
        <v>104</v>
      </c>
      <c r="C52" s="218" t="s">
        <v>105</v>
      </c>
      <c r="D52" s="264">
        <v>25.27</v>
      </c>
      <c r="E52" s="264">
        <v>15.82</v>
      </c>
      <c r="F52" s="264">
        <v>36.229999999999997</v>
      </c>
      <c r="G52" s="264">
        <v>36.24</v>
      </c>
      <c r="H52" s="264">
        <v>22.11</v>
      </c>
      <c r="I52" s="264">
        <v>55.47</v>
      </c>
      <c r="J52" s="264">
        <v>11.47</v>
      </c>
      <c r="K52" s="264">
        <v>16.29</v>
      </c>
      <c r="L52" s="264">
        <v>27.33</v>
      </c>
      <c r="M52" s="264">
        <v>27.5</v>
      </c>
      <c r="N52" s="264">
        <v>11.53</v>
      </c>
      <c r="O52" s="264">
        <v>19.97</v>
      </c>
      <c r="P52" s="264">
        <v>-55.22</v>
      </c>
      <c r="Q52" s="264">
        <v>42.07</v>
      </c>
      <c r="R52" s="264">
        <v>51.12</v>
      </c>
      <c r="S52" s="264">
        <v>-2.1</v>
      </c>
      <c r="T52" s="264">
        <v>18.760000000000002</v>
      </c>
      <c r="U52" s="264">
        <v>24.36</v>
      </c>
      <c r="V52" s="264">
        <v>52.37</v>
      </c>
      <c r="W52" s="264">
        <v>56.07</v>
      </c>
      <c r="X52" s="264">
        <v>72.87</v>
      </c>
      <c r="Y52" s="264">
        <v>22.04</v>
      </c>
      <c r="Z52" s="264">
        <v>41.14</v>
      </c>
      <c r="AA52" s="264">
        <v>-8.25</v>
      </c>
      <c r="AB52" s="264">
        <v>49.93</v>
      </c>
      <c r="AC52" s="264">
        <v>41.42</v>
      </c>
      <c r="AD52" s="264">
        <v>41.98</v>
      </c>
      <c r="AE52" s="264">
        <v>23.97</v>
      </c>
      <c r="AF52" s="264">
        <v>33.229999999999997</v>
      </c>
      <c r="AG52" s="264">
        <v>24.13</v>
      </c>
      <c r="AH52" s="264">
        <v>52.52</v>
      </c>
      <c r="AI52" s="264">
        <v>42.28</v>
      </c>
      <c r="AJ52" s="264">
        <v>61.36</v>
      </c>
      <c r="AK52" s="264">
        <v>57.51</v>
      </c>
      <c r="AL52" s="264">
        <v>46.84</v>
      </c>
      <c r="AM52" s="264">
        <v>-22.54</v>
      </c>
      <c r="AN52" s="264">
        <v>3.75</v>
      </c>
      <c r="AO52" s="264">
        <v>31.04</v>
      </c>
      <c r="AP52" s="264">
        <v>39.619999999999997</v>
      </c>
      <c r="AQ52" s="264">
        <v>32.67</v>
      </c>
      <c r="AR52" s="264">
        <v>36.96</v>
      </c>
      <c r="AS52" s="264">
        <v>19.100000000000001</v>
      </c>
      <c r="AT52" s="264">
        <v>-23.57</v>
      </c>
      <c r="AU52" s="264">
        <v>53.13</v>
      </c>
      <c r="AV52" s="264">
        <v>26.89</v>
      </c>
      <c r="AW52" s="264">
        <v>38.83</v>
      </c>
      <c r="AX52" s="264">
        <v>31.02</v>
      </c>
      <c r="AY52" s="264">
        <v>48.78</v>
      </c>
      <c r="AZ52" s="264">
        <v>45.13</v>
      </c>
      <c r="BA52" s="264">
        <v>35.44</v>
      </c>
      <c r="BB52" s="264">
        <v>25.66</v>
      </c>
      <c r="BC52" s="264">
        <v>44.5</v>
      </c>
      <c r="BD52" s="264">
        <v>42.86</v>
      </c>
      <c r="BE52" s="264">
        <v>34.729999999999997</v>
      </c>
      <c r="BF52" s="264">
        <v>48.79</v>
      </c>
      <c r="BG52" s="264">
        <v>76.42</v>
      </c>
      <c r="BH52" s="264">
        <v>60.47</v>
      </c>
      <c r="BI52" s="264">
        <v>67.67</v>
      </c>
      <c r="BJ52" s="264">
        <v>46.99</v>
      </c>
      <c r="BK52" s="264">
        <v>45.5</v>
      </c>
      <c r="BL52" s="264">
        <v>37.950000000000003</v>
      </c>
      <c r="BM52" s="264">
        <v>67.83</v>
      </c>
      <c r="BN52" s="264">
        <v>43.48</v>
      </c>
      <c r="BO52" s="264">
        <v>39.93</v>
      </c>
      <c r="BP52" s="264">
        <v>50.66</v>
      </c>
      <c r="BQ52" s="264">
        <v>58.88</v>
      </c>
      <c r="BR52" s="264">
        <v>55.19</v>
      </c>
      <c r="BS52" s="264">
        <v>47.33</v>
      </c>
      <c r="BT52" s="264">
        <v>50.23</v>
      </c>
      <c r="BU52" s="264">
        <v>49.5</v>
      </c>
      <c r="BV52" s="264">
        <v>48.47</v>
      </c>
      <c r="BW52" s="264">
        <v>66.34</v>
      </c>
      <c r="BX52" s="264">
        <v>62.31</v>
      </c>
    </row>
    <row r="53" spans="1:76">
      <c r="A53" s="312">
        <v>44561</v>
      </c>
      <c r="B53" s="217" t="s">
        <v>106</v>
      </c>
      <c r="C53" s="218" t="s">
        <v>107</v>
      </c>
      <c r="D53" s="264">
        <v>19.13</v>
      </c>
      <c r="E53" s="264">
        <v>12.27</v>
      </c>
      <c r="F53" s="264">
        <v>33.049999999999997</v>
      </c>
      <c r="G53" s="264">
        <v>32.71</v>
      </c>
      <c r="H53" s="264">
        <v>17.21</v>
      </c>
      <c r="I53" s="264">
        <v>53.84</v>
      </c>
      <c r="J53" s="264">
        <v>4.29</v>
      </c>
      <c r="K53" s="264">
        <v>10.78</v>
      </c>
      <c r="L53" s="264">
        <v>21.96</v>
      </c>
      <c r="M53" s="264">
        <v>22.92</v>
      </c>
      <c r="N53" s="264">
        <v>7.05</v>
      </c>
      <c r="O53" s="264">
        <v>14.08</v>
      </c>
      <c r="P53" s="264">
        <v>-62.66</v>
      </c>
      <c r="Q53" s="264">
        <v>37.71</v>
      </c>
      <c r="R53" s="264">
        <v>48.43</v>
      </c>
      <c r="S53" s="264">
        <v>-7.71</v>
      </c>
      <c r="T53" s="264">
        <v>15.96</v>
      </c>
      <c r="U53" s="264">
        <v>23.95</v>
      </c>
      <c r="V53" s="264">
        <v>47.86</v>
      </c>
      <c r="W53" s="264">
        <v>51.84</v>
      </c>
      <c r="X53" s="264">
        <v>70.819999999999993</v>
      </c>
      <c r="Y53" s="264">
        <v>18.14</v>
      </c>
      <c r="Z53" s="264">
        <v>36.64</v>
      </c>
      <c r="AA53" s="264">
        <v>-13.65</v>
      </c>
      <c r="AB53" s="264">
        <v>44.11</v>
      </c>
      <c r="AC53" s="264">
        <v>36.35</v>
      </c>
      <c r="AD53" s="264">
        <v>35.9</v>
      </c>
      <c r="AE53" s="264">
        <v>20.72</v>
      </c>
      <c r="AF53" s="264">
        <v>28.16</v>
      </c>
      <c r="AG53" s="264">
        <v>17.22</v>
      </c>
      <c r="AH53" s="264">
        <v>46.83</v>
      </c>
      <c r="AI53" s="264">
        <v>37.46</v>
      </c>
      <c r="AJ53" s="264">
        <v>59.53</v>
      </c>
      <c r="AK53" s="264">
        <v>53.79</v>
      </c>
      <c r="AL53" s="264">
        <v>41.13</v>
      </c>
      <c r="AM53" s="264">
        <v>-31.06</v>
      </c>
      <c r="AN53" s="264">
        <v>0.98</v>
      </c>
      <c r="AO53" s="264">
        <v>28.41</v>
      </c>
      <c r="AP53" s="264">
        <v>37.46</v>
      </c>
      <c r="AQ53" s="264">
        <v>30.39</v>
      </c>
      <c r="AR53" s="264">
        <v>34.06</v>
      </c>
      <c r="AS53" s="264">
        <v>14.41</v>
      </c>
      <c r="AT53" s="264">
        <v>-29.97</v>
      </c>
      <c r="AU53" s="264">
        <v>49.31</v>
      </c>
      <c r="AV53" s="264">
        <v>23.94</v>
      </c>
      <c r="AW53" s="264">
        <v>36.24</v>
      </c>
      <c r="AX53" s="264">
        <v>28.76</v>
      </c>
      <c r="AY53" s="264">
        <v>45.78</v>
      </c>
      <c r="AZ53" s="264">
        <v>42.39</v>
      </c>
      <c r="BA53" s="264">
        <v>31.78</v>
      </c>
      <c r="BB53" s="264">
        <v>16.440000000000001</v>
      </c>
      <c r="BC53" s="264">
        <v>34.58</v>
      </c>
      <c r="BD53" s="264">
        <v>36.520000000000003</v>
      </c>
      <c r="BE53" s="264">
        <v>30.47</v>
      </c>
      <c r="BF53" s="264">
        <v>47.23</v>
      </c>
      <c r="BG53" s="264">
        <v>75.16</v>
      </c>
      <c r="BH53" s="264">
        <v>59.52</v>
      </c>
      <c r="BI53" s="264">
        <v>66.98</v>
      </c>
      <c r="BJ53" s="264">
        <v>42.87</v>
      </c>
      <c r="BK53" s="264">
        <v>41.59</v>
      </c>
      <c r="BL53" s="264">
        <v>33.43</v>
      </c>
      <c r="BM53" s="264">
        <v>66.17</v>
      </c>
      <c r="BN53" s="264">
        <v>40.06</v>
      </c>
      <c r="BO53" s="264">
        <v>34.770000000000003</v>
      </c>
      <c r="BP53" s="264">
        <v>46.38</v>
      </c>
      <c r="BQ53" s="264">
        <v>57.02</v>
      </c>
      <c r="BR53" s="264">
        <v>51.12</v>
      </c>
      <c r="BS53" s="264">
        <v>42.88</v>
      </c>
      <c r="BT53" s="264">
        <v>47.05</v>
      </c>
      <c r="BU53" s="264">
        <v>46.13</v>
      </c>
      <c r="BV53" s="264">
        <v>42.31</v>
      </c>
      <c r="BW53" s="264">
        <v>56.47</v>
      </c>
      <c r="BX53" s="264">
        <v>57.06</v>
      </c>
    </row>
    <row r="54" spans="1:76">
      <c r="A54" s="312">
        <v>44561</v>
      </c>
      <c r="B54" s="217" t="s">
        <v>108</v>
      </c>
      <c r="C54" s="218" t="s">
        <v>109</v>
      </c>
      <c r="D54" s="264">
        <v>34.28</v>
      </c>
      <c r="E54" s="264">
        <v>22.62</v>
      </c>
      <c r="F54" s="264">
        <v>40.700000000000003</v>
      </c>
      <c r="G54" s="264">
        <v>38.61</v>
      </c>
      <c r="H54" s="264">
        <v>23.04</v>
      </c>
      <c r="I54" s="264">
        <v>56.43</v>
      </c>
      <c r="J54" s="264">
        <v>25.5</v>
      </c>
      <c r="K54" s="264">
        <v>18.71</v>
      </c>
      <c r="L54" s="264">
        <v>31.23</v>
      </c>
      <c r="M54" s="264">
        <v>32.6</v>
      </c>
      <c r="N54" s="264">
        <v>28.56</v>
      </c>
      <c r="O54" s="264">
        <v>23.42</v>
      </c>
      <c r="P54" s="264">
        <v>7.4</v>
      </c>
      <c r="Q54" s="264">
        <v>45.68</v>
      </c>
      <c r="R54" s="264">
        <v>50.28</v>
      </c>
      <c r="S54" s="264">
        <v>10.210000000000001</v>
      </c>
      <c r="T54" s="264">
        <v>13.67</v>
      </c>
      <c r="U54" s="264">
        <v>38.26</v>
      </c>
      <c r="V54" s="264">
        <v>55.21</v>
      </c>
      <c r="W54" s="264">
        <v>57.59</v>
      </c>
      <c r="X54" s="264">
        <v>73.709999999999994</v>
      </c>
      <c r="Y54" s="264">
        <v>39.17</v>
      </c>
      <c r="Z54" s="264">
        <v>43.51</v>
      </c>
      <c r="AA54" s="264">
        <v>16.899999999999999</v>
      </c>
      <c r="AB54" s="264">
        <v>50.17</v>
      </c>
      <c r="AC54" s="264">
        <v>42.4</v>
      </c>
      <c r="AD54" s="264">
        <v>39.08</v>
      </c>
      <c r="AE54" s="264">
        <v>24.13</v>
      </c>
      <c r="AF54" s="264">
        <v>34.31</v>
      </c>
      <c r="AG54" s="264">
        <v>32.049999999999997</v>
      </c>
      <c r="AH54" s="264">
        <v>45.63</v>
      </c>
      <c r="AI54" s="264">
        <v>43.97</v>
      </c>
      <c r="AJ54" s="264">
        <v>62.16</v>
      </c>
      <c r="AK54" s="264">
        <v>59.91</v>
      </c>
      <c r="AL54" s="264">
        <v>51.26</v>
      </c>
      <c r="AM54" s="264">
        <v>13.21</v>
      </c>
      <c r="AN54" s="264">
        <v>18.71</v>
      </c>
      <c r="AO54" s="264">
        <v>35.450000000000003</v>
      </c>
      <c r="AP54" s="264">
        <v>42.75</v>
      </c>
      <c r="AQ54" s="264">
        <v>37.46</v>
      </c>
      <c r="AR54" s="264">
        <v>44.28</v>
      </c>
      <c r="AS54" s="264">
        <v>25.86</v>
      </c>
      <c r="AT54" s="264">
        <v>23.48</v>
      </c>
      <c r="AU54" s="264">
        <v>61.37</v>
      </c>
      <c r="AV54" s="264">
        <v>36.520000000000003</v>
      </c>
      <c r="AW54" s="264">
        <v>42.1</v>
      </c>
      <c r="AX54" s="264">
        <v>32.79</v>
      </c>
      <c r="AY54" s="264">
        <v>47.68</v>
      </c>
      <c r="AZ54" s="264">
        <v>47.71</v>
      </c>
      <c r="BA54" s="264">
        <v>38.71</v>
      </c>
      <c r="BB54" s="264">
        <v>38.01</v>
      </c>
      <c r="BC54" s="264">
        <v>43.94</v>
      </c>
      <c r="BD54" s="264">
        <v>49.54</v>
      </c>
      <c r="BE54" s="264">
        <v>36.369999999999997</v>
      </c>
      <c r="BF54" s="264">
        <v>47.6</v>
      </c>
      <c r="BG54" s="264">
        <v>77.67</v>
      </c>
      <c r="BH54" s="264">
        <v>59.83</v>
      </c>
      <c r="BI54" s="264">
        <v>72.78</v>
      </c>
      <c r="BJ54" s="264">
        <v>49.55</v>
      </c>
      <c r="BK54" s="264">
        <v>49.49</v>
      </c>
      <c r="BL54" s="264">
        <v>31.27</v>
      </c>
      <c r="BM54" s="264">
        <v>56.86</v>
      </c>
      <c r="BN54" s="264">
        <v>42.8</v>
      </c>
      <c r="BO54" s="264">
        <v>36.020000000000003</v>
      </c>
      <c r="BP54" s="264">
        <v>53.58</v>
      </c>
      <c r="BQ54" s="264">
        <v>57.57</v>
      </c>
      <c r="BR54" s="264">
        <v>50.51</v>
      </c>
      <c r="BS54" s="264">
        <v>45.79</v>
      </c>
      <c r="BT54" s="264">
        <v>49.86</v>
      </c>
      <c r="BU54" s="264">
        <v>48.78</v>
      </c>
      <c r="BV54" s="264">
        <v>46.97</v>
      </c>
      <c r="BW54" s="264">
        <v>62.95</v>
      </c>
      <c r="BX54" s="264">
        <v>52.02</v>
      </c>
    </row>
    <row r="55" spans="1:76">
      <c r="A55" s="312">
        <v>44561</v>
      </c>
      <c r="B55" s="217" t="s">
        <v>110</v>
      </c>
      <c r="C55" s="218" t="s">
        <v>111</v>
      </c>
      <c r="D55" s="264">
        <v>28.96</v>
      </c>
      <c r="E55" s="264">
        <v>19.36</v>
      </c>
      <c r="F55" s="264">
        <v>37.78</v>
      </c>
      <c r="G55" s="264">
        <v>35.25</v>
      </c>
      <c r="H55" s="264">
        <v>18.34</v>
      </c>
      <c r="I55" s="264">
        <v>54.84</v>
      </c>
      <c r="J55" s="264">
        <v>19.47</v>
      </c>
      <c r="K55" s="264">
        <v>13.67</v>
      </c>
      <c r="L55" s="264">
        <v>26.29</v>
      </c>
      <c r="M55" s="264">
        <v>28.46</v>
      </c>
      <c r="N55" s="264">
        <v>24.96</v>
      </c>
      <c r="O55" s="264">
        <v>17.809999999999999</v>
      </c>
      <c r="P55" s="264">
        <v>3.12</v>
      </c>
      <c r="Q55" s="264">
        <v>41.61</v>
      </c>
      <c r="R55" s="264">
        <v>47.97</v>
      </c>
      <c r="S55" s="264">
        <v>5.39</v>
      </c>
      <c r="T55" s="264">
        <v>11.07</v>
      </c>
      <c r="U55" s="264">
        <v>37.93</v>
      </c>
      <c r="V55" s="264">
        <v>50.98</v>
      </c>
      <c r="W55" s="264">
        <v>53.52</v>
      </c>
      <c r="X55" s="264">
        <v>71.72</v>
      </c>
      <c r="Y55" s="264">
        <v>36.11</v>
      </c>
      <c r="Z55" s="264">
        <v>39.42</v>
      </c>
      <c r="AA55" s="264">
        <v>12.83</v>
      </c>
      <c r="AB55" s="264">
        <v>45.17</v>
      </c>
      <c r="AC55" s="264">
        <v>38.24</v>
      </c>
      <c r="AD55" s="264">
        <v>34.17</v>
      </c>
      <c r="AE55" s="264">
        <v>21.29</v>
      </c>
      <c r="AF55" s="264">
        <v>29.84</v>
      </c>
      <c r="AG55" s="264">
        <v>25.87</v>
      </c>
      <c r="AH55" s="264">
        <v>40.61</v>
      </c>
      <c r="AI55" s="264">
        <v>39.29</v>
      </c>
      <c r="AJ55" s="264">
        <v>60.46</v>
      </c>
      <c r="AK55" s="264">
        <v>56.45</v>
      </c>
      <c r="AL55" s="264">
        <v>46.31</v>
      </c>
      <c r="AM55" s="264">
        <v>7.29</v>
      </c>
      <c r="AN55" s="264">
        <v>16.38</v>
      </c>
      <c r="AO55" s="264">
        <v>33</v>
      </c>
      <c r="AP55" s="264">
        <v>40.700000000000003</v>
      </c>
      <c r="AQ55" s="264">
        <v>35.35</v>
      </c>
      <c r="AR55" s="264">
        <v>41.67</v>
      </c>
      <c r="AS55" s="264">
        <v>21.59</v>
      </c>
      <c r="AT55" s="264">
        <v>19.77</v>
      </c>
      <c r="AU55" s="264">
        <v>58.22</v>
      </c>
      <c r="AV55" s="264">
        <v>33.97</v>
      </c>
      <c r="AW55" s="264">
        <v>39.65</v>
      </c>
      <c r="AX55" s="264">
        <v>30.64</v>
      </c>
      <c r="AY55" s="264">
        <v>44.76</v>
      </c>
      <c r="AZ55" s="264">
        <v>45.1</v>
      </c>
      <c r="BA55" s="264">
        <v>35.369999999999997</v>
      </c>
      <c r="BB55" s="264">
        <v>30.75</v>
      </c>
      <c r="BC55" s="264">
        <v>34.799999999999997</v>
      </c>
      <c r="BD55" s="264">
        <v>44.29</v>
      </c>
      <c r="BE55" s="264">
        <v>32.270000000000003</v>
      </c>
      <c r="BF55" s="264">
        <v>46.06</v>
      </c>
      <c r="BG55" s="264">
        <v>76.48</v>
      </c>
      <c r="BH55" s="264">
        <v>58.89</v>
      </c>
      <c r="BI55" s="264">
        <v>72.2</v>
      </c>
      <c r="BJ55" s="264">
        <v>45.74</v>
      </c>
      <c r="BK55" s="264">
        <v>46.09</v>
      </c>
      <c r="BL55" s="264">
        <v>27.2</v>
      </c>
      <c r="BM55" s="264">
        <v>55.36</v>
      </c>
      <c r="BN55" s="264">
        <v>39.770000000000003</v>
      </c>
      <c r="BO55" s="264">
        <v>31.75</v>
      </c>
      <c r="BP55" s="264">
        <v>49.67</v>
      </c>
      <c r="BQ55" s="264">
        <v>55.83</v>
      </c>
      <c r="BR55" s="264">
        <v>46.75</v>
      </c>
      <c r="BS55" s="264">
        <v>41.59</v>
      </c>
      <c r="BT55" s="264">
        <v>46.8</v>
      </c>
      <c r="BU55" s="264">
        <v>45.78</v>
      </c>
      <c r="BV55" s="264">
        <v>41.1</v>
      </c>
      <c r="BW55" s="264">
        <v>53.71</v>
      </c>
      <c r="BX55" s="264">
        <v>47.59</v>
      </c>
    </row>
    <row r="56" spans="1:76">
      <c r="A56" s="312">
        <v>44561</v>
      </c>
      <c r="B56" s="217" t="s">
        <v>112</v>
      </c>
      <c r="C56" s="218" t="s">
        <v>113</v>
      </c>
      <c r="D56" s="264">
        <v>82.05</v>
      </c>
      <c r="E56" s="264">
        <v>87.92</v>
      </c>
      <c r="F56" s="264">
        <v>67.849999999999994</v>
      </c>
      <c r="G56" s="264">
        <v>70.42</v>
      </c>
      <c r="H56" s="264">
        <v>85.14</v>
      </c>
      <c r="I56" s="264">
        <v>46.59</v>
      </c>
      <c r="J56" s="264">
        <v>95.8</v>
      </c>
      <c r="K56" s="264">
        <v>92.09</v>
      </c>
      <c r="L56" s="264">
        <v>80.17</v>
      </c>
      <c r="M56" s="264">
        <v>77.430000000000007</v>
      </c>
      <c r="N56" s="264">
        <v>93.38</v>
      </c>
      <c r="O56" s="264">
        <v>86.37</v>
      </c>
      <c r="P56" s="264">
        <v>168.13</v>
      </c>
      <c r="Q56" s="264">
        <v>63.84</v>
      </c>
      <c r="R56" s="264">
        <v>60.4</v>
      </c>
      <c r="S56" s="264">
        <v>111.16</v>
      </c>
      <c r="T56" s="264">
        <v>96.86</v>
      </c>
      <c r="U56" s="264">
        <v>78.09</v>
      </c>
      <c r="V56" s="264">
        <v>52.37</v>
      </c>
      <c r="W56" s="264">
        <v>48.31</v>
      </c>
      <c r="X56" s="264">
        <v>29.19</v>
      </c>
      <c r="Y56" s="264">
        <v>82.06</v>
      </c>
      <c r="Z56" s="264">
        <v>66.7</v>
      </c>
      <c r="AA56" s="264">
        <v>116.85</v>
      </c>
      <c r="AB56" s="264">
        <v>64.05</v>
      </c>
      <c r="AC56" s="264">
        <v>75.209999999999994</v>
      </c>
      <c r="AD56" s="264">
        <v>81.349999999999994</v>
      </c>
      <c r="AE56" s="264">
        <v>89.91</v>
      </c>
      <c r="AF56" s="264">
        <v>76.91</v>
      </c>
      <c r="AG56" s="264">
        <v>82.81</v>
      </c>
      <c r="AH56" s="264">
        <v>67.34</v>
      </c>
      <c r="AI56" s="264">
        <v>62.54</v>
      </c>
      <c r="AJ56" s="264">
        <v>42.47</v>
      </c>
      <c r="AK56" s="264">
        <v>46.98</v>
      </c>
      <c r="AL56" s="264">
        <v>61.95</v>
      </c>
      <c r="AM56" s="264">
        <v>133.43</v>
      </c>
      <c r="AN56" s="264">
        <v>101.01</v>
      </c>
      <c r="AO56" s="264">
        <v>72.930000000000007</v>
      </c>
      <c r="AP56" s="264">
        <v>63.58</v>
      </c>
      <c r="AQ56" s="264">
        <v>69.91</v>
      </c>
      <c r="AR56" s="264">
        <v>66.72</v>
      </c>
      <c r="AS56" s="264">
        <v>86.16</v>
      </c>
      <c r="AT56" s="264">
        <v>138.33000000000001</v>
      </c>
      <c r="AU56" s="264">
        <v>50.69</v>
      </c>
      <c r="AV56" s="264">
        <v>77.09</v>
      </c>
      <c r="AW56" s="264">
        <v>64.69</v>
      </c>
      <c r="AX56" s="264">
        <v>73.959999999999994</v>
      </c>
      <c r="AY56" s="264">
        <v>56.78</v>
      </c>
      <c r="AZ56" s="264">
        <v>57.7</v>
      </c>
      <c r="BA56" s="264">
        <v>70.92</v>
      </c>
      <c r="BB56" s="264">
        <v>88.06</v>
      </c>
      <c r="BC56" s="264">
        <v>65.8</v>
      </c>
      <c r="BD56" s="264">
        <v>67.28</v>
      </c>
      <c r="BE56" s="264">
        <v>70.25</v>
      </c>
      <c r="BF56" s="264">
        <v>54.65</v>
      </c>
      <c r="BG56" s="264">
        <v>24.85</v>
      </c>
      <c r="BH56" s="264">
        <v>41.74</v>
      </c>
      <c r="BI56" s="264">
        <v>33.869999999999997</v>
      </c>
      <c r="BJ56" s="264">
        <v>67.05</v>
      </c>
      <c r="BK56" s="264">
        <v>61.98</v>
      </c>
      <c r="BL56" s="264">
        <v>80.72</v>
      </c>
      <c r="BM56" s="264">
        <v>41.95</v>
      </c>
      <c r="BN56" s="264">
        <v>68.16</v>
      </c>
      <c r="BO56" s="264">
        <v>82.51</v>
      </c>
      <c r="BP56" s="264">
        <v>55.03</v>
      </c>
      <c r="BQ56" s="264">
        <v>47.55</v>
      </c>
      <c r="BR56" s="264">
        <v>57.45</v>
      </c>
      <c r="BS56" s="264">
        <v>61.46</v>
      </c>
      <c r="BT56" s="264">
        <v>55.84</v>
      </c>
      <c r="BU56" s="264">
        <v>60.97</v>
      </c>
      <c r="BV56" s="264">
        <v>62.32</v>
      </c>
      <c r="BW56" s="264">
        <v>49.85</v>
      </c>
      <c r="BX56" s="264">
        <v>62.26</v>
      </c>
    </row>
    <row r="57" spans="1:76">
      <c r="A57" s="312">
        <v>44561</v>
      </c>
      <c r="B57" s="217" t="s">
        <v>114</v>
      </c>
      <c r="C57" s="218" t="s">
        <v>115</v>
      </c>
      <c r="D57" s="264">
        <v>-82.84</v>
      </c>
      <c r="E57" s="264">
        <v>-88.47</v>
      </c>
      <c r="F57" s="264">
        <v>-88.44</v>
      </c>
      <c r="G57" s="264">
        <v>-82.9</v>
      </c>
      <c r="H57" s="264">
        <v>-90.84</v>
      </c>
      <c r="I57" s="264">
        <v>-88.56</v>
      </c>
      <c r="J57" s="264">
        <v>-86.74</v>
      </c>
      <c r="K57" s="264">
        <v>-85.4</v>
      </c>
      <c r="L57" s="264">
        <v>-89.58</v>
      </c>
      <c r="M57" s="264">
        <v>-87.64</v>
      </c>
      <c r="N57" s="264">
        <v>-86.33</v>
      </c>
      <c r="O57" s="264">
        <v>-90.1</v>
      </c>
      <c r="P57" s="264">
        <v>-59.04</v>
      </c>
      <c r="Q57" s="264">
        <v>-87.79</v>
      </c>
      <c r="R57" s="264">
        <v>-69.13</v>
      </c>
      <c r="S57" s="264">
        <v>-83.13</v>
      </c>
      <c r="T57" s="264">
        <v>-82.64</v>
      </c>
      <c r="U57" s="264">
        <v>-75.36</v>
      </c>
      <c r="V57" s="264">
        <v>-86.69</v>
      </c>
      <c r="W57" s="264">
        <v>-92.61</v>
      </c>
      <c r="X57" s="264">
        <v>-86.52</v>
      </c>
      <c r="Y57" s="264">
        <v>-80.67</v>
      </c>
      <c r="Z57" s="264">
        <v>-80.59</v>
      </c>
      <c r="AA57" s="264">
        <v>-70.34</v>
      </c>
      <c r="AB57" s="264">
        <v>-76.11</v>
      </c>
      <c r="AC57" s="264">
        <v>-73.33</v>
      </c>
      <c r="AD57" s="264">
        <v>-73.39</v>
      </c>
      <c r="AE57" s="264">
        <v>-70.83</v>
      </c>
      <c r="AF57" s="264">
        <v>-82.75</v>
      </c>
      <c r="AG57" s="264">
        <v>-91.95</v>
      </c>
      <c r="AH57" s="264">
        <v>-72.069999999999993</v>
      </c>
      <c r="AI57" s="264">
        <v>-92.58</v>
      </c>
      <c r="AJ57" s="264">
        <v>-74.7</v>
      </c>
      <c r="AK57" s="264">
        <v>-86.33</v>
      </c>
      <c r="AL57" s="264">
        <v>-82.24</v>
      </c>
      <c r="AM57" s="264">
        <v>-65.739999999999995</v>
      </c>
      <c r="AN57" s="264">
        <v>-59.53</v>
      </c>
      <c r="AO57" s="264">
        <v>-83.75</v>
      </c>
      <c r="AP57" s="264">
        <v>-82.7</v>
      </c>
      <c r="AQ57" s="264">
        <v>-79.92</v>
      </c>
      <c r="AR57" s="264">
        <v>-68.28</v>
      </c>
      <c r="AS57" s="264">
        <v>-76.87</v>
      </c>
      <c r="AT57" s="264">
        <v>-48.85</v>
      </c>
      <c r="AU57" s="264">
        <v>-92.81</v>
      </c>
      <c r="AV57" s="264">
        <v>-76.349999999999994</v>
      </c>
      <c r="AW57" s="264">
        <v>-77.23</v>
      </c>
      <c r="AX57" s="264">
        <v>-84.27</v>
      </c>
      <c r="AY57" s="264">
        <v>-75.34</v>
      </c>
      <c r="AZ57" s="264">
        <v>-80.69</v>
      </c>
      <c r="BA57" s="264">
        <v>-87.7</v>
      </c>
      <c r="BB57" s="264">
        <v>-85.73</v>
      </c>
      <c r="BC57" s="264">
        <v>-90.25</v>
      </c>
      <c r="BD57" s="264">
        <v>-86.98</v>
      </c>
      <c r="BE57" s="264">
        <v>-88.53</v>
      </c>
      <c r="BF57" s="264">
        <v>-91.62</v>
      </c>
      <c r="BG57" s="264">
        <v>-86.14</v>
      </c>
      <c r="BH57" s="264">
        <v>-88.14</v>
      </c>
      <c r="BI57" s="264">
        <v>-83.01</v>
      </c>
      <c r="BJ57" s="264">
        <v>-73.14</v>
      </c>
      <c r="BK57" s="264">
        <v>-87.09</v>
      </c>
      <c r="BL57" s="264">
        <v>-77.900000000000006</v>
      </c>
      <c r="BM57" s="264">
        <v>-76.23</v>
      </c>
      <c r="BN57" s="264">
        <v>-80.63</v>
      </c>
      <c r="BO57" s="264">
        <v>-64.319999999999993</v>
      </c>
      <c r="BP57" s="264">
        <v>-89.21</v>
      </c>
      <c r="BQ57" s="264">
        <v>-70.930000000000007</v>
      </c>
      <c r="BR57" s="264">
        <v>-74.45</v>
      </c>
      <c r="BS57" s="264">
        <v>-84.5</v>
      </c>
      <c r="BT57" s="264">
        <v>-83.17</v>
      </c>
      <c r="BU57" s="264">
        <v>-81.89</v>
      </c>
      <c r="BV57" s="264">
        <v>-80.95</v>
      </c>
      <c r="BW57" s="264">
        <v>-73.790000000000006</v>
      </c>
      <c r="BX57" s="264">
        <v>-64.81</v>
      </c>
    </row>
    <row r="58" spans="1:76">
      <c r="A58" s="312">
        <v>44561</v>
      </c>
      <c r="B58" s="217" t="s">
        <v>116</v>
      </c>
      <c r="C58" s="218" t="s">
        <v>117</v>
      </c>
      <c r="D58" s="264">
        <v>-15.66</v>
      </c>
      <c r="E58" s="264">
        <v>-11.31</v>
      </c>
      <c r="F58" s="264">
        <v>-10.23</v>
      </c>
      <c r="G58" s="264">
        <v>-12.66</v>
      </c>
      <c r="H58" s="264">
        <v>-6.39</v>
      </c>
      <c r="I58" s="264">
        <v>-10.53</v>
      </c>
      <c r="J58" s="264">
        <v>-13.17</v>
      </c>
      <c r="K58" s="264">
        <v>-11.46</v>
      </c>
      <c r="L58" s="264">
        <v>-7.76</v>
      </c>
      <c r="M58" s="264">
        <v>-11.9</v>
      </c>
      <c r="N58" s="264">
        <v>-13.22</v>
      </c>
      <c r="O58" s="264">
        <v>-9.3800000000000008</v>
      </c>
      <c r="P58" s="264">
        <v>-37.71</v>
      </c>
      <c r="Q58" s="264">
        <v>-9.7799999999999994</v>
      </c>
      <c r="R58" s="264">
        <v>-16.25</v>
      </c>
      <c r="S58" s="264">
        <v>-13.76</v>
      </c>
      <c r="T58" s="264">
        <v>-4.12</v>
      </c>
      <c r="U58" s="264">
        <v>-22.03</v>
      </c>
      <c r="V58" s="264">
        <v>-12.87</v>
      </c>
      <c r="W58" s="264">
        <v>-7.08</v>
      </c>
      <c r="X58" s="264">
        <v>-13.44</v>
      </c>
      <c r="Y58" s="264">
        <v>-19.07</v>
      </c>
      <c r="Z58" s="264">
        <v>-14.41</v>
      </c>
      <c r="AA58" s="264">
        <v>-26.87</v>
      </c>
      <c r="AB58" s="264">
        <v>-11.11</v>
      </c>
      <c r="AC58" s="264">
        <v>-11.29</v>
      </c>
      <c r="AD58" s="264">
        <v>-5.37</v>
      </c>
      <c r="AE58" s="264">
        <v>-17.3</v>
      </c>
      <c r="AF58" s="264">
        <v>-10.65</v>
      </c>
      <c r="AG58" s="264">
        <v>-8.01</v>
      </c>
      <c r="AH58" s="264">
        <v>-6.88</v>
      </c>
      <c r="AI58" s="264">
        <v>-7.42</v>
      </c>
      <c r="AJ58" s="264">
        <v>-20.59</v>
      </c>
      <c r="AK58" s="264">
        <v>-12.05</v>
      </c>
      <c r="AL58" s="264">
        <v>-12.62</v>
      </c>
      <c r="AM58" s="264">
        <v>-32.479999999999997</v>
      </c>
      <c r="AN58" s="264">
        <v>-38.5</v>
      </c>
      <c r="AO58" s="264">
        <v>-14.4</v>
      </c>
      <c r="AP58" s="264">
        <v>-15.66</v>
      </c>
      <c r="AQ58" s="264">
        <v>-19.63</v>
      </c>
      <c r="AR58" s="264">
        <v>-30.37</v>
      </c>
      <c r="AS58" s="264">
        <v>-22.44</v>
      </c>
      <c r="AT58" s="264">
        <v>-45.03</v>
      </c>
      <c r="AU58" s="264">
        <v>-7.19</v>
      </c>
      <c r="AV58" s="264">
        <v>-22.32</v>
      </c>
      <c r="AW58" s="264">
        <v>-21.32</v>
      </c>
      <c r="AX58" s="264">
        <v>-12.06</v>
      </c>
      <c r="AY58" s="264">
        <v>-20.16</v>
      </c>
      <c r="AZ58" s="264">
        <v>-19.170000000000002</v>
      </c>
      <c r="BA58" s="264">
        <v>-8.5</v>
      </c>
      <c r="BB58" s="264">
        <v>-9.02</v>
      </c>
      <c r="BC58" s="264">
        <v>-9.17</v>
      </c>
      <c r="BD58" s="264">
        <v>-7.36</v>
      </c>
      <c r="BE58" s="264">
        <v>-10.32</v>
      </c>
      <c r="BF58" s="264">
        <v>-4.74</v>
      </c>
      <c r="BG58" s="264">
        <v>-13.72</v>
      </c>
      <c r="BH58" s="264">
        <v>-8.83</v>
      </c>
      <c r="BI58" s="264">
        <v>-14.46</v>
      </c>
      <c r="BJ58" s="264">
        <v>-12.06</v>
      </c>
      <c r="BK58" s="264">
        <v>-7.14</v>
      </c>
      <c r="BL58" s="264">
        <v>-4.57</v>
      </c>
      <c r="BM58" s="264">
        <v>-4.42</v>
      </c>
      <c r="BN58" s="264">
        <v>-7.31</v>
      </c>
      <c r="BO58" s="264">
        <v>-14.73</v>
      </c>
      <c r="BP58" s="264">
        <v>-8.17</v>
      </c>
      <c r="BQ58" s="264">
        <v>-19.46</v>
      </c>
      <c r="BR58" s="264">
        <v>-10.62</v>
      </c>
      <c r="BS58" s="264">
        <v>-8.44</v>
      </c>
      <c r="BT58" s="264">
        <v>-11.61</v>
      </c>
      <c r="BU58" s="264">
        <v>-6.34</v>
      </c>
      <c r="BV58" s="264">
        <v>-11.63</v>
      </c>
      <c r="BW58" s="264">
        <v>-13.53</v>
      </c>
      <c r="BX58" s="264">
        <v>-4.16</v>
      </c>
    </row>
    <row r="59" spans="1:76">
      <c r="A59" s="312">
        <v>44561</v>
      </c>
      <c r="B59" s="217" t="s">
        <v>118</v>
      </c>
      <c r="C59" s="218" t="s">
        <v>119</v>
      </c>
      <c r="D59" s="264">
        <v>-36.880000000000003</v>
      </c>
      <c r="E59" s="264">
        <v>-32.229999999999997</v>
      </c>
      <c r="F59" s="264">
        <v>-54.27</v>
      </c>
      <c r="G59" s="264">
        <v>-55.68</v>
      </c>
      <c r="H59" s="264">
        <v>-51.94</v>
      </c>
      <c r="I59" s="264">
        <v>-49.83</v>
      </c>
      <c r="J59" s="264">
        <v>-51.68</v>
      </c>
      <c r="K59" s="264">
        <v>-51.51</v>
      </c>
      <c r="L59" s="264">
        <v>-45.34</v>
      </c>
      <c r="M59" s="264">
        <v>-50.29</v>
      </c>
      <c r="N59" s="264">
        <v>-53.65</v>
      </c>
      <c r="O59" s="264">
        <v>-52.57</v>
      </c>
      <c r="P59" s="264">
        <v>-29.23</v>
      </c>
      <c r="Q59" s="264">
        <v>-60.71</v>
      </c>
      <c r="R59" s="264">
        <v>-59.18</v>
      </c>
      <c r="S59" s="264">
        <v>-58.09</v>
      </c>
      <c r="T59" s="264">
        <v>-52.04</v>
      </c>
      <c r="U59" s="264">
        <v>-68.81</v>
      </c>
      <c r="V59" s="264">
        <v>-60.89</v>
      </c>
      <c r="W59" s="264">
        <v>-57.66</v>
      </c>
      <c r="X59" s="264">
        <v>-63.9</v>
      </c>
      <c r="Y59" s="264">
        <v>-68.989999999999995</v>
      </c>
      <c r="Z59" s="264">
        <v>-60.65</v>
      </c>
      <c r="AA59" s="264">
        <v>-29.53</v>
      </c>
      <c r="AB59" s="264">
        <v>-43.33</v>
      </c>
      <c r="AC59" s="264">
        <v>-54.51</v>
      </c>
      <c r="AD59" s="264">
        <v>-32.42</v>
      </c>
      <c r="AE59" s="264">
        <v>-58.45</v>
      </c>
      <c r="AF59" s="264">
        <v>-52.57</v>
      </c>
      <c r="AG59" s="264">
        <v>-51.93</v>
      </c>
      <c r="AH59" s="264">
        <v>-46.22</v>
      </c>
      <c r="AI59" s="264">
        <v>-66.03</v>
      </c>
      <c r="AJ59" s="264">
        <v>-50.46</v>
      </c>
      <c r="AK59" s="264">
        <v>-58.57</v>
      </c>
      <c r="AL59" s="264">
        <v>-51.02</v>
      </c>
      <c r="AM59" s="264">
        <v>-35.049999999999997</v>
      </c>
      <c r="AN59" s="264">
        <v>-65.569999999999993</v>
      </c>
      <c r="AO59" s="264">
        <v>-58.5</v>
      </c>
      <c r="AP59" s="264">
        <v>-61.17</v>
      </c>
      <c r="AQ59" s="264">
        <v>-70.13</v>
      </c>
      <c r="AR59" s="264">
        <v>-79.3</v>
      </c>
      <c r="AS59" s="264">
        <v>-70.849999999999994</v>
      </c>
      <c r="AT59" s="264">
        <v>-22.7</v>
      </c>
      <c r="AU59" s="264">
        <v>-48.42</v>
      </c>
      <c r="AV59" s="264">
        <v>-63.61</v>
      </c>
      <c r="AW59" s="264">
        <v>-64.55</v>
      </c>
      <c r="AX59" s="264">
        <v>-59.14</v>
      </c>
      <c r="AY59" s="264">
        <v>-55.62</v>
      </c>
      <c r="AZ59" s="264">
        <v>-67.39</v>
      </c>
      <c r="BA59" s="264">
        <v>-36.299999999999997</v>
      </c>
      <c r="BB59" s="264">
        <v>-43.62</v>
      </c>
      <c r="BC59" s="264">
        <v>-51.2</v>
      </c>
      <c r="BD59" s="264">
        <v>-47.94</v>
      </c>
      <c r="BE59" s="264">
        <v>-53.22</v>
      </c>
      <c r="BF59" s="264">
        <v>-43.64</v>
      </c>
      <c r="BG59" s="264">
        <v>-50.68</v>
      </c>
      <c r="BH59" s="264">
        <v>-61.76</v>
      </c>
      <c r="BI59" s="264">
        <v>-55.72</v>
      </c>
      <c r="BJ59" s="264">
        <v>-38</v>
      </c>
      <c r="BK59" s="264">
        <v>-47.99</v>
      </c>
      <c r="BL59" s="264">
        <v>-37.11</v>
      </c>
      <c r="BM59" s="264">
        <v>-48.09</v>
      </c>
      <c r="BN59" s="264">
        <v>-45.85</v>
      </c>
      <c r="BO59" s="264">
        <v>-41.1</v>
      </c>
      <c r="BP59" s="264">
        <v>-46.49</v>
      </c>
      <c r="BQ59" s="264">
        <v>-59.92</v>
      </c>
      <c r="BR59" s="264">
        <v>-53.7</v>
      </c>
      <c r="BS59" s="264">
        <v>-59.46</v>
      </c>
      <c r="BT59" s="264">
        <v>-54.39</v>
      </c>
      <c r="BU59" s="264">
        <v>-37.81</v>
      </c>
      <c r="BV59" s="264">
        <v>-56.06</v>
      </c>
      <c r="BW59" s="264">
        <v>-43.06</v>
      </c>
      <c r="BX59" s="264">
        <v>-39.369999999999997</v>
      </c>
    </row>
    <row r="60" spans="1:76">
      <c r="A60" s="312">
        <v>44561</v>
      </c>
      <c r="B60" s="217" t="s">
        <v>120</v>
      </c>
      <c r="C60" s="218" t="s">
        <v>121</v>
      </c>
      <c r="D60" s="264">
        <v>13.2</v>
      </c>
      <c r="E60" s="264">
        <v>10.26</v>
      </c>
      <c r="F60" s="264">
        <v>17.34</v>
      </c>
      <c r="G60" s="264">
        <v>14.5</v>
      </c>
      <c r="H60" s="264">
        <v>7.45</v>
      </c>
      <c r="I60" s="264">
        <v>34</v>
      </c>
      <c r="J60" s="264">
        <v>10.07</v>
      </c>
      <c r="K60" s="264">
        <v>7.37</v>
      </c>
      <c r="L60" s="264">
        <v>12.02</v>
      </c>
      <c r="M60" s="264">
        <v>12.61</v>
      </c>
      <c r="N60" s="264">
        <v>15.39</v>
      </c>
      <c r="O60" s="264">
        <v>7.94</v>
      </c>
      <c r="P60" s="264">
        <v>2.79</v>
      </c>
      <c r="Q60" s="264">
        <v>24.74</v>
      </c>
      <c r="R60" s="264">
        <v>16.53</v>
      </c>
      <c r="S60" s="264">
        <v>3.56</v>
      </c>
      <c r="T60" s="264">
        <v>3.84</v>
      </c>
      <c r="U60" s="264">
        <v>13.48</v>
      </c>
      <c r="V60" s="264">
        <v>12.16</v>
      </c>
      <c r="W60" s="264">
        <v>22.14</v>
      </c>
      <c r="X60" s="264">
        <v>25.12</v>
      </c>
      <c r="Y60" s="264">
        <v>22.91</v>
      </c>
      <c r="Z60" s="264">
        <v>10.98</v>
      </c>
      <c r="AA60" s="264">
        <v>5.36</v>
      </c>
      <c r="AB60" s="264">
        <v>11.83</v>
      </c>
      <c r="AC60" s="264">
        <v>17.23</v>
      </c>
      <c r="AD60" s="264">
        <v>11.2</v>
      </c>
      <c r="AE60" s="264">
        <v>8.9499999999999993</v>
      </c>
      <c r="AF60" s="264">
        <v>10.69</v>
      </c>
      <c r="AG60" s="264">
        <v>7.68</v>
      </c>
      <c r="AH60" s="264">
        <v>12.52</v>
      </c>
      <c r="AI60" s="264">
        <v>9.99</v>
      </c>
      <c r="AJ60" s="264">
        <v>21.42</v>
      </c>
      <c r="AK60" s="264">
        <v>21.02</v>
      </c>
      <c r="AL60" s="264">
        <v>12.6</v>
      </c>
      <c r="AM60" s="264">
        <v>4.08</v>
      </c>
      <c r="AN60" s="264">
        <v>11.32</v>
      </c>
      <c r="AO60" s="264">
        <v>24.46</v>
      </c>
      <c r="AP60" s="264">
        <v>23.62</v>
      </c>
      <c r="AQ60" s="264">
        <v>20.22</v>
      </c>
      <c r="AR60" s="264">
        <v>21.06</v>
      </c>
      <c r="AS60" s="264">
        <v>10.19</v>
      </c>
      <c r="AT60" s="264">
        <v>9.76</v>
      </c>
      <c r="AU60" s="264">
        <v>31.78</v>
      </c>
      <c r="AV60" s="264">
        <v>16.579999999999998</v>
      </c>
      <c r="AW60" s="264">
        <v>23.25</v>
      </c>
      <c r="AX60" s="264">
        <v>15.49</v>
      </c>
      <c r="AY60" s="264">
        <v>20.05</v>
      </c>
      <c r="AZ60" s="264">
        <v>28.18</v>
      </c>
      <c r="BA60" s="264">
        <v>10.48</v>
      </c>
      <c r="BB60" s="264">
        <v>10.08</v>
      </c>
      <c r="BC60" s="264">
        <v>10.220000000000001</v>
      </c>
      <c r="BD60" s="264">
        <v>17.77</v>
      </c>
      <c r="BE60" s="264">
        <v>14.61</v>
      </c>
      <c r="BF60" s="264">
        <v>17.350000000000001</v>
      </c>
      <c r="BG60" s="264">
        <v>31.23</v>
      </c>
      <c r="BH60" s="264">
        <v>21.11</v>
      </c>
      <c r="BI60" s="264">
        <v>20.68</v>
      </c>
      <c r="BJ60" s="264">
        <v>17.39</v>
      </c>
      <c r="BK60" s="264">
        <v>12.69</v>
      </c>
      <c r="BL60" s="264">
        <v>6.87</v>
      </c>
      <c r="BM60" s="264">
        <v>38.32</v>
      </c>
      <c r="BN60" s="264">
        <v>21.42</v>
      </c>
      <c r="BO60" s="264">
        <v>6.75</v>
      </c>
      <c r="BP60" s="264">
        <v>17.39</v>
      </c>
      <c r="BQ60" s="264">
        <v>31.13</v>
      </c>
      <c r="BR60" s="264">
        <v>15.8</v>
      </c>
      <c r="BS60" s="264">
        <v>15.46</v>
      </c>
      <c r="BT60" s="264">
        <v>24.83</v>
      </c>
      <c r="BU60" s="264">
        <v>15.11</v>
      </c>
      <c r="BV60" s="264">
        <v>20.67</v>
      </c>
      <c r="BW60" s="264">
        <v>20.21</v>
      </c>
      <c r="BX60" s="264">
        <v>16.32</v>
      </c>
    </row>
    <row r="61" spans="1:76">
      <c r="A61" s="312">
        <v>44561</v>
      </c>
      <c r="B61" s="217" t="s">
        <v>122</v>
      </c>
      <c r="C61" s="218" t="s">
        <v>123</v>
      </c>
      <c r="D61" s="264">
        <v>11.15</v>
      </c>
      <c r="E61" s="264">
        <v>8.7799999999999994</v>
      </c>
      <c r="F61" s="264">
        <v>16.100000000000001</v>
      </c>
      <c r="G61" s="264">
        <v>13.24</v>
      </c>
      <c r="H61" s="264">
        <v>5.93</v>
      </c>
      <c r="I61" s="264">
        <v>33.04</v>
      </c>
      <c r="J61" s="264">
        <v>7.69</v>
      </c>
      <c r="K61" s="264">
        <v>5.39</v>
      </c>
      <c r="L61" s="264">
        <v>10.119999999999999</v>
      </c>
      <c r="M61" s="264">
        <v>11.01</v>
      </c>
      <c r="N61" s="264">
        <v>13.45</v>
      </c>
      <c r="O61" s="264">
        <v>6.04</v>
      </c>
      <c r="P61" s="264">
        <v>1.17</v>
      </c>
      <c r="Q61" s="264">
        <v>22.53</v>
      </c>
      <c r="R61" s="264">
        <v>15.77</v>
      </c>
      <c r="S61" s="264">
        <v>1.88</v>
      </c>
      <c r="T61" s="264">
        <v>3.11</v>
      </c>
      <c r="U61" s="264">
        <v>13.37</v>
      </c>
      <c r="V61" s="264">
        <v>11.23</v>
      </c>
      <c r="W61" s="264">
        <v>20.58</v>
      </c>
      <c r="X61" s="264">
        <v>24.45</v>
      </c>
      <c r="Y61" s="264">
        <v>21.12</v>
      </c>
      <c r="Z61" s="264">
        <v>9.94</v>
      </c>
      <c r="AA61" s="264">
        <v>4.07</v>
      </c>
      <c r="AB61" s="264">
        <v>10.65</v>
      </c>
      <c r="AC61" s="264">
        <v>15.53</v>
      </c>
      <c r="AD61" s="264">
        <v>9.8000000000000007</v>
      </c>
      <c r="AE61" s="264">
        <v>7.9</v>
      </c>
      <c r="AF61" s="264">
        <v>9.3000000000000007</v>
      </c>
      <c r="AG61" s="264">
        <v>6.2</v>
      </c>
      <c r="AH61" s="264">
        <v>11.14</v>
      </c>
      <c r="AI61" s="264">
        <v>8.92</v>
      </c>
      <c r="AJ61" s="264">
        <v>20.83</v>
      </c>
      <c r="AK61" s="264">
        <v>19.809999999999999</v>
      </c>
      <c r="AL61" s="264">
        <v>11.39</v>
      </c>
      <c r="AM61" s="264">
        <v>2.25</v>
      </c>
      <c r="AN61" s="264">
        <v>9.92</v>
      </c>
      <c r="AO61" s="264">
        <v>22.77</v>
      </c>
      <c r="AP61" s="264">
        <v>22.49</v>
      </c>
      <c r="AQ61" s="264">
        <v>19.079999999999998</v>
      </c>
      <c r="AR61" s="264">
        <v>19.809999999999999</v>
      </c>
      <c r="AS61" s="264">
        <v>8.51</v>
      </c>
      <c r="AT61" s="264">
        <v>8.2200000000000006</v>
      </c>
      <c r="AU61" s="264">
        <v>30.15</v>
      </c>
      <c r="AV61" s="264">
        <v>15.42</v>
      </c>
      <c r="AW61" s="264">
        <v>21.9</v>
      </c>
      <c r="AX61" s="264">
        <v>14.48</v>
      </c>
      <c r="AY61" s="264">
        <v>18.82</v>
      </c>
      <c r="AZ61" s="264">
        <v>26.64</v>
      </c>
      <c r="BA61" s="264">
        <v>9.57</v>
      </c>
      <c r="BB61" s="264">
        <v>8.16</v>
      </c>
      <c r="BC61" s="264">
        <v>8.09</v>
      </c>
      <c r="BD61" s="264">
        <v>15.89</v>
      </c>
      <c r="BE61" s="264">
        <v>12.96</v>
      </c>
      <c r="BF61" s="264">
        <v>16.79</v>
      </c>
      <c r="BG61" s="264">
        <v>30.76</v>
      </c>
      <c r="BH61" s="264">
        <v>20.78</v>
      </c>
      <c r="BI61" s="264">
        <v>20.51</v>
      </c>
      <c r="BJ61" s="264">
        <v>16.05</v>
      </c>
      <c r="BK61" s="264">
        <v>11.82</v>
      </c>
      <c r="BL61" s="264">
        <v>5.98</v>
      </c>
      <c r="BM61" s="264">
        <v>37.32</v>
      </c>
      <c r="BN61" s="264">
        <v>19.91</v>
      </c>
      <c r="BO61" s="264">
        <v>5.95</v>
      </c>
      <c r="BP61" s="264">
        <v>16.12</v>
      </c>
      <c r="BQ61" s="264">
        <v>30.19</v>
      </c>
      <c r="BR61" s="264">
        <v>14.62</v>
      </c>
      <c r="BS61" s="264">
        <v>14.04</v>
      </c>
      <c r="BT61" s="264">
        <v>23.31</v>
      </c>
      <c r="BU61" s="264">
        <v>14.18</v>
      </c>
      <c r="BV61" s="264">
        <v>18.09</v>
      </c>
      <c r="BW61" s="264">
        <v>17.25</v>
      </c>
      <c r="BX61" s="264">
        <v>14.93</v>
      </c>
    </row>
    <row r="62" spans="1:76">
      <c r="A62" s="312">
        <v>44561</v>
      </c>
      <c r="B62" s="217" t="s">
        <v>124</v>
      </c>
      <c r="C62" s="218" t="s">
        <v>125</v>
      </c>
      <c r="D62" s="264">
        <v>1.41</v>
      </c>
      <c r="E62" s="264">
        <v>1.24</v>
      </c>
      <c r="F62" s="264">
        <v>1.6</v>
      </c>
      <c r="G62" s="264">
        <v>1.49</v>
      </c>
      <c r="H62" s="264">
        <v>1.22</v>
      </c>
      <c r="I62" s="264">
        <v>2.2000000000000002</v>
      </c>
      <c r="J62" s="264">
        <v>1.24</v>
      </c>
      <c r="K62" s="264">
        <v>1.19</v>
      </c>
      <c r="L62" s="264">
        <v>1.36</v>
      </c>
      <c r="M62" s="264">
        <v>1.43</v>
      </c>
      <c r="N62" s="264">
        <v>1.33</v>
      </c>
      <c r="O62" s="264">
        <v>1.22</v>
      </c>
      <c r="P62" s="264">
        <v>1.03</v>
      </c>
      <c r="Q62" s="264">
        <v>1.68</v>
      </c>
      <c r="R62" s="264">
        <v>1.92</v>
      </c>
      <c r="S62" s="264">
        <v>1.05</v>
      </c>
      <c r="T62" s="264">
        <v>1.1100000000000001</v>
      </c>
      <c r="U62" s="264">
        <v>1.61</v>
      </c>
      <c r="V62" s="264">
        <v>2.04</v>
      </c>
      <c r="W62" s="264">
        <v>2.15</v>
      </c>
      <c r="X62" s="264">
        <v>3.54</v>
      </c>
      <c r="Y62" s="264">
        <v>1.57</v>
      </c>
      <c r="Z62" s="264">
        <v>1.65</v>
      </c>
      <c r="AA62" s="264">
        <v>1.1299999999999999</v>
      </c>
      <c r="AB62" s="264">
        <v>1.82</v>
      </c>
      <c r="AC62" s="264">
        <v>1.62</v>
      </c>
      <c r="AD62" s="264">
        <v>1.52</v>
      </c>
      <c r="AE62" s="264">
        <v>1.27</v>
      </c>
      <c r="AF62" s="264">
        <v>1.48</v>
      </c>
      <c r="AG62" s="264">
        <v>1.35</v>
      </c>
      <c r="AH62" s="264">
        <v>1.68</v>
      </c>
      <c r="AI62" s="264">
        <v>1.65</v>
      </c>
      <c r="AJ62" s="264">
        <v>2.5299999999999998</v>
      </c>
      <c r="AK62" s="264">
        <v>2.2999999999999998</v>
      </c>
      <c r="AL62" s="264">
        <v>1.86</v>
      </c>
      <c r="AM62" s="264">
        <v>1.08</v>
      </c>
      <c r="AN62" s="264">
        <v>1.18</v>
      </c>
      <c r="AO62" s="264">
        <v>1.47</v>
      </c>
      <c r="AP62" s="264">
        <v>1.66</v>
      </c>
      <c r="AQ62" s="264">
        <v>1.55</v>
      </c>
      <c r="AR62" s="264">
        <v>1.71</v>
      </c>
      <c r="AS62" s="264">
        <v>1.28</v>
      </c>
      <c r="AT62" s="264">
        <v>1.25</v>
      </c>
      <c r="AU62" s="264">
        <v>2.39</v>
      </c>
      <c r="AV62" s="264">
        <v>1.5</v>
      </c>
      <c r="AW62" s="264">
        <v>1.63</v>
      </c>
      <c r="AX62" s="264">
        <v>1.42</v>
      </c>
      <c r="AY62" s="264">
        <v>1.81</v>
      </c>
      <c r="AZ62" s="264">
        <v>1.82</v>
      </c>
      <c r="BA62" s="264">
        <v>1.55</v>
      </c>
      <c r="BB62" s="264">
        <v>1.44</v>
      </c>
      <c r="BC62" s="264">
        <v>1.65</v>
      </c>
      <c r="BD62" s="264">
        <v>1.79</v>
      </c>
      <c r="BE62" s="264">
        <v>1.48</v>
      </c>
      <c r="BF62" s="264">
        <v>1.85</v>
      </c>
      <c r="BG62" s="264">
        <v>4.25</v>
      </c>
      <c r="BH62" s="264">
        <v>2.42</v>
      </c>
      <c r="BI62" s="264">
        <v>3.51</v>
      </c>
      <c r="BJ62" s="264">
        <v>1.61</v>
      </c>
      <c r="BK62" s="264">
        <v>1.85</v>
      </c>
      <c r="BL62" s="264">
        <v>1.37</v>
      </c>
      <c r="BM62" s="264">
        <v>2.66</v>
      </c>
      <c r="BN62" s="264">
        <v>1.66</v>
      </c>
      <c r="BO62" s="264">
        <v>1.47</v>
      </c>
      <c r="BP62" s="264">
        <v>1.99</v>
      </c>
      <c r="BQ62" s="264">
        <v>2.2599999999999998</v>
      </c>
      <c r="BR62" s="264">
        <v>1.88</v>
      </c>
      <c r="BS62" s="264">
        <v>1.73</v>
      </c>
      <c r="BT62" s="264">
        <v>1.87</v>
      </c>
      <c r="BU62" s="264">
        <v>1.84</v>
      </c>
      <c r="BV62" s="264">
        <v>1.68</v>
      </c>
      <c r="BW62" s="264">
        <v>2.14</v>
      </c>
      <c r="BX62" s="264">
        <v>1.9</v>
      </c>
    </row>
    <row r="63" spans="1:76">
      <c r="A63" s="312">
        <v>44561</v>
      </c>
      <c r="B63" s="217" t="s">
        <v>126</v>
      </c>
      <c r="C63" s="218" t="s">
        <v>127</v>
      </c>
      <c r="D63" s="264">
        <v>39.68</v>
      </c>
      <c r="E63" s="264">
        <v>24.66</v>
      </c>
      <c r="F63" s="264">
        <v>44.21</v>
      </c>
      <c r="G63" s="264">
        <v>38.08</v>
      </c>
      <c r="H63" s="264">
        <v>24.02</v>
      </c>
      <c r="I63" s="264">
        <v>57.73</v>
      </c>
      <c r="J63" s="264">
        <v>30.33</v>
      </c>
      <c r="K63" s="264">
        <v>22.6</v>
      </c>
      <c r="L63" s="264">
        <v>33.840000000000003</v>
      </c>
      <c r="M63" s="264">
        <v>37.71</v>
      </c>
      <c r="N63" s="264">
        <v>33.49</v>
      </c>
      <c r="O63" s="264">
        <v>24.61</v>
      </c>
      <c r="P63" s="264">
        <v>12.9</v>
      </c>
      <c r="Q63" s="264">
        <v>47.45</v>
      </c>
      <c r="R63" s="264">
        <v>58.4</v>
      </c>
      <c r="S63" s="264">
        <v>10.86</v>
      </c>
      <c r="T63" s="264">
        <v>13.54</v>
      </c>
      <c r="U63" s="264">
        <v>47.74</v>
      </c>
      <c r="V63" s="264">
        <v>58.96</v>
      </c>
      <c r="W63" s="264">
        <v>59.86</v>
      </c>
      <c r="X63" s="264">
        <v>76.099999999999994</v>
      </c>
      <c r="Y63" s="264">
        <v>50.28</v>
      </c>
      <c r="Z63" s="264">
        <v>47.73</v>
      </c>
      <c r="AA63" s="264">
        <v>20.420000000000002</v>
      </c>
      <c r="AB63" s="264">
        <v>58.55</v>
      </c>
      <c r="AC63" s="264">
        <v>50.33</v>
      </c>
      <c r="AD63" s="264">
        <v>36.32</v>
      </c>
      <c r="AE63" s="264">
        <v>27.57</v>
      </c>
      <c r="AF63" s="264">
        <v>41.67</v>
      </c>
      <c r="AG63" s="264">
        <v>35.78</v>
      </c>
      <c r="AH63" s="264">
        <v>51.67</v>
      </c>
      <c r="AI63" s="264">
        <v>45.3</v>
      </c>
      <c r="AJ63" s="264">
        <v>66.77</v>
      </c>
      <c r="AK63" s="264">
        <v>63.34</v>
      </c>
      <c r="AL63" s="264">
        <v>56.29</v>
      </c>
      <c r="AM63" s="264">
        <v>18.489999999999998</v>
      </c>
      <c r="AN63" s="264">
        <v>21.1</v>
      </c>
      <c r="AO63" s="264">
        <v>36.64</v>
      </c>
      <c r="AP63" s="264">
        <v>44.05</v>
      </c>
      <c r="AQ63" s="264">
        <v>40.5</v>
      </c>
      <c r="AR63" s="264">
        <v>50.56</v>
      </c>
      <c r="AS63" s="264">
        <v>28.41</v>
      </c>
      <c r="AT63" s="264">
        <v>40.270000000000003</v>
      </c>
      <c r="AU63" s="264">
        <v>73.56</v>
      </c>
      <c r="AV63" s="264">
        <v>41.49</v>
      </c>
      <c r="AW63" s="264">
        <v>43.55</v>
      </c>
      <c r="AX63" s="264">
        <v>34.01</v>
      </c>
      <c r="AY63" s="264">
        <v>50.9</v>
      </c>
      <c r="AZ63" s="264">
        <v>50.13</v>
      </c>
      <c r="BA63" s="264">
        <v>42.48</v>
      </c>
      <c r="BB63" s="264">
        <v>36.729999999999997</v>
      </c>
      <c r="BC63" s="264">
        <v>52.63</v>
      </c>
      <c r="BD63" s="264">
        <v>49.22</v>
      </c>
      <c r="BE63" s="264">
        <v>36.340000000000003</v>
      </c>
      <c r="BF63" s="264">
        <v>47.9</v>
      </c>
      <c r="BG63" s="264">
        <v>82.04</v>
      </c>
      <c r="BH63" s="264">
        <v>60.27</v>
      </c>
      <c r="BI63" s="264">
        <v>85.58</v>
      </c>
      <c r="BJ63" s="264">
        <v>44.84</v>
      </c>
      <c r="BK63" s="264">
        <v>56.9</v>
      </c>
      <c r="BL63" s="264">
        <v>33.94</v>
      </c>
      <c r="BM63" s="264">
        <v>71.3</v>
      </c>
      <c r="BN63" s="264">
        <v>48.44</v>
      </c>
      <c r="BO63" s="264">
        <v>43.55</v>
      </c>
      <c r="BP63" s="264">
        <v>51.97</v>
      </c>
      <c r="BQ63" s="264">
        <v>61.97</v>
      </c>
      <c r="BR63" s="264">
        <v>55.99</v>
      </c>
      <c r="BS63" s="264">
        <v>48.56</v>
      </c>
      <c r="BT63" s="264">
        <v>51.5</v>
      </c>
      <c r="BU63" s="264">
        <v>54.82</v>
      </c>
      <c r="BV63" s="264">
        <v>49.17</v>
      </c>
      <c r="BW63" s="264">
        <v>67.19</v>
      </c>
      <c r="BX63" s="264">
        <v>61.44</v>
      </c>
    </row>
    <row r="64" spans="1:76">
      <c r="A64" s="312">
        <v>44561</v>
      </c>
      <c r="B64" s="217" t="s">
        <v>128</v>
      </c>
      <c r="C64" s="218" t="s">
        <v>129</v>
      </c>
      <c r="D64" s="264">
        <v>11.15</v>
      </c>
      <c r="E64" s="264">
        <v>8.7799999999999994</v>
      </c>
      <c r="F64" s="264">
        <v>16.05</v>
      </c>
      <c r="G64" s="264">
        <v>12.36</v>
      </c>
      <c r="H64" s="264">
        <v>5.93</v>
      </c>
      <c r="I64" s="264">
        <v>32.909999999999997</v>
      </c>
      <c r="J64" s="264">
        <v>7.69</v>
      </c>
      <c r="K64" s="264">
        <v>6.17</v>
      </c>
      <c r="L64" s="264">
        <v>10.08</v>
      </c>
      <c r="M64" s="264">
        <v>11.59</v>
      </c>
      <c r="N64" s="264">
        <v>13.45</v>
      </c>
      <c r="O64" s="264">
        <v>6.04</v>
      </c>
      <c r="P64" s="264">
        <v>1.17</v>
      </c>
      <c r="Q64" s="264">
        <v>21.82</v>
      </c>
      <c r="R64" s="264">
        <v>15.77</v>
      </c>
      <c r="S64" s="264">
        <v>1.58</v>
      </c>
      <c r="T64" s="264">
        <v>2.8</v>
      </c>
      <c r="U64" s="264">
        <v>13.3</v>
      </c>
      <c r="V64" s="264">
        <v>11.23</v>
      </c>
      <c r="W64" s="264">
        <v>20.58</v>
      </c>
      <c r="X64" s="264">
        <v>24.45</v>
      </c>
      <c r="Y64" s="264">
        <v>21.12</v>
      </c>
      <c r="Z64" s="264">
        <v>9.92</v>
      </c>
      <c r="AA64" s="264">
        <v>3.76</v>
      </c>
      <c r="AB64" s="264">
        <v>10.65</v>
      </c>
      <c r="AC64" s="264">
        <v>15.53</v>
      </c>
      <c r="AD64" s="264">
        <v>9.8000000000000007</v>
      </c>
      <c r="AE64" s="264">
        <v>7.9</v>
      </c>
      <c r="AF64" s="264">
        <v>10.050000000000001</v>
      </c>
      <c r="AG64" s="264">
        <v>6.19</v>
      </c>
      <c r="AH64" s="264">
        <v>11.14</v>
      </c>
      <c r="AI64" s="264">
        <v>8.92</v>
      </c>
      <c r="AJ64" s="264">
        <v>20.83</v>
      </c>
      <c r="AK64" s="264">
        <v>19.809999999999999</v>
      </c>
      <c r="AL64" s="264">
        <v>11.39</v>
      </c>
      <c r="AM64" s="264">
        <v>2.25</v>
      </c>
      <c r="AN64" s="264">
        <v>9.3000000000000007</v>
      </c>
      <c r="AO64" s="264">
        <v>21.95</v>
      </c>
      <c r="AP64" s="264">
        <v>21.95</v>
      </c>
      <c r="AQ64" s="264">
        <v>19.079999999999998</v>
      </c>
      <c r="AR64" s="264">
        <v>19.809999999999999</v>
      </c>
      <c r="AS64" s="264">
        <v>8.51</v>
      </c>
      <c r="AT64" s="264">
        <v>8.2200000000000006</v>
      </c>
      <c r="AU64" s="264">
        <v>30.15</v>
      </c>
      <c r="AV64" s="264">
        <v>15.14</v>
      </c>
      <c r="AW64" s="264">
        <v>21.41</v>
      </c>
      <c r="AX64" s="264">
        <v>14.01</v>
      </c>
      <c r="AY64" s="264">
        <v>18.82</v>
      </c>
      <c r="AZ64" s="264">
        <v>26.64</v>
      </c>
      <c r="BA64" s="264">
        <v>9.57</v>
      </c>
      <c r="BB64" s="264">
        <v>8.15</v>
      </c>
      <c r="BC64" s="264">
        <v>9.16</v>
      </c>
      <c r="BD64" s="264">
        <v>15.88</v>
      </c>
      <c r="BE64" s="264">
        <v>12.94</v>
      </c>
      <c r="BF64" s="264">
        <v>16.73</v>
      </c>
      <c r="BG64" s="264">
        <v>30.76</v>
      </c>
      <c r="BH64" s="264">
        <v>20.71</v>
      </c>
      <c r="BI64" s="264">
        <v>20.309999999999999</v>
      </c>
      <c r="BJ64" s="264">
        <v>13.33</v>
      </c>
      <c r="BK64" s="264">
        <v>11.82</v>
      </c>
      <c r="BL64" s="264">
        <v>5.97</v>
      </c>
      <c r="BM64" s="264">
        <v>42.07</v>
      </c>
      <c r="BN64" s="264">
        <v>19.91</v>
      </c>
      <c r="BO64" s="264">
        <v>5.95</v>
      </c>
      <c r="BP64" s="264">
        <v>16.12</v>
      </c>
      <c r="BQ64" s="264">
        <v>30.19</v>
      </c>
      <c r="BR64" s="264">
        <v>14.62</v>
      </c>
      <c r="BS64" s="264">
        <v>14.19</v>
      </c>
      <c r="BT64" s="264">
        <v>23.1</v>
      </c>
      <c r="BU64" s="264">
        <v>14.17</v>
      </c>
      <c r="BV64" s="264">
        <v>17.87</v>
      </c>
      <c r="BW64" s="264">
        <v>17.13</v>
      </c>
      <c r="BX64" s="264">
        <v>14.88</v>
      </c>
    </row>
    <row r="65" spans="1:76">
      <c r="A65" s="312">
        <v>44561</v>
      </c>
      <c r="B65" s="217" t="s">
        <v>130</v>
      </c>
      <c r="C65" s="218" t="s">
        <v>131</v>
      </c>
      <c r="D65" s="264">
        <v>369325003.79000002</v>
      </c>
      <c r="E65" s="264">
        <v>15045445.380000001</v>
      </c>
      <c r="F65" s="264">
        <v>15316209.210000001</v>
      </c>
      <c r="G65" s="264">
        <v>11254424.300000001</v>
      </c>
      <c r="H65" s="264">
        <v>6525383.9299999997</v>
      </c>
      <c r="I65" s="264">
        <v>51469581.869999997</v>
      </c>
      <c r="J65" s="264">
        <v>8783779.9000000004</v>
      </c>
      <c r="K65" s="264">
        <v>6775170.1900000004</v>
      </c>
      <c r="L65" s="264">
        <v>24273460.359999999</v>
      </c>
      <c r="M65" s="264">
        <v>13464727.119999999</v>
      </c>
      <c r="N65" s="264">
        <v>11669353.369999999</v>
      </c>
      <c r="O65" s="264">
        <v>7126258.8499999996</v>
      </c>
      <c r="P65" s="264">
        <v>57199059.18</v>
      </c>
      <c r="Q65" s="264">
        <v>23104753.149999999</v>
      </c>
      <c r="R65" s="264">
        <v>49041210.340000004</v>
      </c>
      <c r="S65" s="264">
        <v>6413497.2199999997</v>
      </c>
      <c r="T65" s="264">
        <v>7862405.3099999996</v>
      </c>
      <c r="U65" s="264">
        <v>25848060.809999999</v>
      </c>
      <c r="V65" s="264">
        <v>93214577.670000002</v>
      </c>
      <c r="W65" s="264">
        <v>85157346.980000004</v>
      </c>
      <c r="X65" s="264">
        <v>49525607.840000004</v>
      </c>
      <c r="Y65" s="264">
        <v>10226995.029999999</v>
      </c>
      <c r="Z65" s="264">
        <v>8672686.0600000005</v>
      </c>
      <c r="AA65" s="264">
        <v>211571037.90000001</v>
      </c>
      <c r="AB65" s="264">
        <v>104989083.2</v>
      </c>
      <c r="AC65" s="264">
        <v>18942248.370000001</v>
      </c>
      <c r="AD65" s="264">
        <v>156307252.86000001</v>
      </c>
      <c r="AE65" s="264">
        <v>7700323.4299999997</v>
      </c>
      <c r="AF65" s="264">
        <v>38181966.18</v>
      </c>
      <c r="AG65" s="264">
        <v>69206601.430000007</v>
      </c>
      <c r="AH65" s="264">
        <v>102625590.37</v>
      </c>
      <c r="AI65" s="264">
        <v>7706119.6600000001</v>
      </c>
      <c r="AJ65" s="264">
        <v>104907537.98999999</v>
      </c>
      <c r="AK65" s="264">
        <v>50377851.579999998</v>
      </c>
      <c r="AL65" s="264">
        <v>23671278.449999999</v>
      </c>
      <c r="AM65" s="264">
        <v>44221413.640000001</v>
      </c>
      <c r="AN65" s="264">
        <v>7469005.8600000003</v>
      </c>
      <c r="AO65" s="264">
        <v>14538354.09</v>
      </c>
      <c r="AP65" s="264">
        <v>19007514.010000002</v>
      </c>
      <c r="AQ65" s="264">
        <v>12420188.48</v>
      </c>
      <c r="AR65" s="264">
        <v>6250351.1200000001</v>
      </c>
      <c r="AS65" s="264">
        <v>5010276.75</v>
      </c>
      <c r="AT65" s="264">
        <v>244764619.84</v>
      </c>
      <c r="AU65" s="264">
        <v>251948135.88</v>
      </c>
      <c r="AV65" s="264">
        <v>17760936.120000001</v>
      </c>
      <c r="AW65" s="264">
        <v>14611060.25</v>
      </c>
      <c r="AX65" s="264">
        <v>13880429.710000001</v>
      </c>
      <c r="AY65" s="264">
        <v>42603373.18</v>
      </c>
      <c r="AZ65" s="264">
        <v>16774542.449999999</v>
      </c>
      <c r="BA65" s="264">
        <v>325559831.24000001</v>
      </c>
      <c r="BB65" s="264">
        <v>60238085.850000001</v>
      </c>
      <c r="BC65" s="264">
        <v>36407109.289999999</v>
      </c>
      <c r="BD65" s="264">
        <v>90152694.340000004</v>
      </c>
      <c r="BE65" s="264">
        <v>18190999.91</v>
      </c>
      <c r="BF65" s="264">
        <v>51922508.619999997</v>
      </c>
      <c r="BG65" s="264">
        <v>142353689.16999999</v>
      </c>
      <c r="BH65" s="264">
        <v>27913095.449999999</v>
      </c>
      <c r="BI65" s="264">
        <v>61230178.420000002</v>
      </c>
      <c r="BJ65" s="264">
        <v>371026365.05000001</v>
      </c>
      <c r="BK65" s="264">
        <v>70518634.819999993</v>
      </c>
      <c r="BL65" s="264">
        <v>89049147.340000004</v>
      </c>
      <c r="BM65" s="264">
        <v>125142004.52</v>
      </c>
      <c r="BN65" s="264">
        <v>39862887.109999999</v>
      </c>
      <c r="BO65" s="264">
        <v>16321286.880000001</v>
      </c>
      <c r="BP65" s="264">
        <v>245831525.65000001</v>
      </c>
      <c r="BQ65" s="264">
        <v>33264332.559999999</v>
      </c>
      <c r="BR65" s="264">
        <v>28974049.75</v>
      </c>
      <c r="BS65" s="264">
        <v>34303457.640000001</v>
      </c>
      <c r="BT65" s="264">
        <v>38186683.689999998</v>
      </c>
      <c r="BU65" s="264">
        <v>135043857.88999999</v>
      </c>
      <c r="BV65" s="264">
        <v>24304563.629999999</v>
      </c>
      <c r="BW65" s="264">
        <v>27502509.600000001</v>
      </c>
      <c r="BX65" s="264">
        <v>22605406.510000002</v>
      </c>
    </row>
    <row r="66" spans="1:76">
      <c r="A66" s="312">
        <v>44561</v>
      </c>
      <c r="B66" s="217" t="s">
        <v>132</v>
      </c>
      <c r="C66" s="218" t="s">
        <v>133</v>
      </c>
      <c r="D66" s="264">
        <v>311402034.72000003</v>
      </c>
      <c r="E66" s="264">
        <v>12876673.9</v>
      </c>
      <c r="F66" s="264">
        <v>14213104.07</v>
      </c>
      <c r="G66" s="264">
        <v>10212340.08</v>
      </c>
      <c r="H66" s="264">
        <v>5194305.84</v>
      </c>
      <c r="I66" s="264">
        <v>50012979.359999999</v>
      </c>
      <c r="J66" s="264">
        <v>6705572.7800000003</v>
      </c>
      <c r="K66" s="264">
        <v>5125479.83</v>
      </c>
      <c r="L66" s="264">
        <v>20424273.829999998</v>
      </c>
      <c r="M66" s="264">
        <v>11830623.310000001</v>
      </c>
      <c r="N66" s="264">
        <v>10820453.27</v>
      </c>
      <c r="O66" s="264">
        <v>5419188.96</v>
      </c>
      <c r="P66" s="264">
        <v>23898210.789999999</v>
      </c>
      <c r="Q66" s="264">
        <v>20983407.23</v>
      </c>
      <c r="R66" s="264">
        <v>46779756.960000001</v>
      </c>
      <c r="S66" s="264">
        <v>3103292.24</v>
      </c>
      <c r="T66" s="264">
        <v>6240145.6399999997</v>
      </c>
      <c r="U66" s="264">
        <v>25625441.609999999</v>
      </c>
      <c r="V66" s="264">
        <v>86076160.230000004</v>
      </c>
      <c r="W66" s="264">
        <v>79139612.219999999</v>
      </c>
      <c r="X66" s="264">
        <v>48188462.780000001</v>
      </c>
      <c r="Y66" s="264">
        <v>9432986.9600000009</v>
      </c>
      <c r="Z66" s="264">
        <v>7854395.3700000001</v>
      </c>
      <c r="AA66" s="264">
        <v>163072991.38999999</v>
      </c>
      <c r="AB66" s="264">
        <v>94625883.549999997</v>
      </c>
      <c r="AC66" s="264">
        <v>17526253.73</v>
      </c>
      <c r="AD66" s="264">
        <v>181717643.86000001</v>
      </c>
      <c r="AE66" s="264">
        <v>6794179.7699999996</v>
      </c>
      <c r="AF66" s="264">
        <v>33535570.100000001</v>
      </c>
      <c r="AG66" s="264">
        <v>55854487.329999998</v>
      </c>
      <c r="AH66" s="264">
        <v>91322464.480000004</v>
      </c>
      <c r="AI66" s="264">
        <v>6885934.0199999996</v>
      </c>
      <c r="AJ66" s="264">
        <v>102031584.70999999</v>
      </c>
      <c r="AK66" s="264">
        <v>48422574.439999998</v>
      </c>
      <c r="AL66" s="264">
        <v>22469523.809999999</v>
      </c>
      <c r="AM66" s="264">
        <v>25065664.280000001</v>
      </c>
      <c r="AN66" s="264">
        <v>6486489.4500000002</v>
      </c>
      <c r="AO66" s="264">
        <v>13496977.6</v>
      </c>
      <c r="AP66" s="264">
        <v>18073840.449999999</v>
      </c>
      <c r="AQ66" s="264">
        <v>11720669</v>
      </c>
      <c r="AR66" s="264">
        <v>5891616.7300000004</v>
      </c>
      <c r="AS66" s="264">
        <v>4184146.28</v>
      </c>
      <c r="AT66" s="264">
        <v>207263380.84999999</v>
      </c>
      <c r="AU66" s="264">
        <v>241962254.75</v>
      </c>
      <c r="AV66" s="264">
        <v>16496516.25</v>
      </c>
      <c r="AW66" s="264">
        <v>13742636.75</v>
      </c>
      <c r="AX66" s="264">
        <v>12729111.689999999</v>
      </c>
      <c r="AY66" s="264">
        <v>38508179.630000003</v>
      </c>
      <c r="AZ66" s="264">
        <v>15857650.07</v>
      </c>
      <c r="BA66" s="264">
        <v>297502341.27999997</v>
      </c>
      <c r="BB66" s="264">
        <v>63990043.990000002</v>
      </c>
      <c r="BC66" s="264">
        <v>29546035.780000001</v>
      </c>
      <c r="BD66" s="264">
        <v>97872675.840000004</v>
      </c>
      <c r="BE66" s="264">
        <v>16705328.359999999</v>
      </c>
      <c r="BF66" s="264">
        <v>50235140.590000004</v>
      </c>
      <c r="BG66" s="264">
        <v>140170464.81999999</v>
      </c>
      <c r="BH66" s="264">
        <v>27473026.77</v>
      </c>
      <c r="BI66" s="264">
        <v>60741630.850000001</v>
      </c>
      <c r="BJ66" s="264">
        <v>339813524.70999998</v>
      </c>
      <c r="BK66" s="264">
        <v>65670871.210000001</v>
      </c>
      <c r="BL66" s="264">
        <v>79012319.170000002</v>
      </c>
      <c r="BM66" s="264">
        <v>122216474.52</v>
      </c>
      <c r="BN66" s="264">
        <v>37046479.609999999</v>
      </c>
      <c r="BO66" s="264">
        <v>14388660.779999999</v>
      </c>
      <c r="BP66" s="264">
        <v>256785585.86000001</v>
      </c>
      <c r="BQ66" s="264">
        <v>32264569.760000002</v>
      </c>
      <c r="BR66" s="264">
        <v>26092209.84</v>
      </c>
      <c r="BS66" s="264">
        <v>31502621.09</v>
      </c>
      <c r="BT66" s="264">
        <v>35826407.149999999</v>
      </c>
      <c r="BU66" s="264">
        <v>126738733.03</v>
      </c>
      <c r="BV66" s="264">
        <v>21054072.25</v>
      </c>
      <c r="BW66" s="264">
        <v>23323145.129999999</v>
      </c>
      <c r="BX66" s="264">
        <v>20672655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S58" activePane="bottomRight" state="frozen"/>
      <selection pane="topRight" activeCell="F1" sqref="F1"/>
      <selection pane="bottomLeft" activeCell="A4" sqref="A4"/>
      <selection pane="bottomRight" activeCell="AG68" sqref="AG68"/>
    </sheetView>
  </sheetViews>
  <sheetFormatPr defaultRowHeight="21"/>
  <cols>
    <col min="1" max="2" width="9" style="118"/>
    <col min="3" max="3" width="25.875" style="161" customWidth="1"/>
    <col min="4" max="4" width="6.5" style="118" bestFit="1" customWidth="1"/>
    <col min="5" max="5" width="22" style="118" bestFit="1" customWidth="1"/>
    <col min="6" max="6" width="9" style="118"/>
    <col min="7" max="7" width="9" style="118" customWidth="1"/>
    <col min="8" max="9" width="9" style="118"/>
    <col min="10" max="10" width="18.125" style="118" bestFit="1" customWidth="1"/>
    <col min="11" max="11" width="17.375" style="118" customWidth="1"/>
    <col min="12" max="12" width="16.375" style="118" bestFit="1" customWidth="1"/>
    <col min="13" max="17" width="12.5" style="162" customWidth="1"/>
    <col min="18" max="18" width="12" style="118" bestFit="1" customWidth="1"/>
    <col min="19" max="19" width="11.75" style="118" bestFit="1" customWidth="1"/>
    <col min="20" max="21" width="13.875" style="118" bestFit="1" customWidth="1"/>
    <col min="22" max="22" width="12" style="118" bestFit="1" customWidth="1"/>
    <col min="23" max="23" width="11.75" style="118" bestFit="1" customWidth="1"/>
    <col min="24" max="25" width="13.375" style="118" bestFit="1" customWidth="1"/>
    <col min="26" max="27" width="12.5" style="118" bestFit="1" customWidth="1"/>
    <col min="28" max="29" width="13.875" style="118" bestFit="1" customWidth="1"/>
    <col min="30" max="30" width="7.75" style="118" bestFit="1" customWidth="1"/>
    <col min="31" max="31" width="10.125" style="118" bestFit="1" customWidth="1"/>
    <col min="32" max="32" width="10.25" style="118" bestFit="1" customWidth="1"/>
    <col min="33" max="33" width="15.25" style="118" bestFit="1" customWidth="1"/>
    <col min="34" max="34" width="16.375" style="118" bestFit="1" customWidth="1"/>
    <col min="35" max="35" width="15.75" style="118" bestFit="1" customWidth="1"/>
    <col min="36" max="37" width="9" style="118"/>
    <col min="38" max="38" width="11.5" style="118" customWidth="1"/>
    <col min="39" max="43" width="9" style="118"/>
    <col min="44" max="44" width="11.75" style="118" customWidth="1"/>
    <col min="45" max="49" width="9" style="118"/>
    <col min="50" max="50" width="12.375" style="118" bestFit="1" customWidth="1"/>
    <col min="51" max="16384" width="9" style="118"/>
  </cols>
  <sheetData>
    <row r="1" spans="2:54" s="71" customFormat="1" ht="24" customHeight="1">
      <c r="B1" s="71" t="str">
        <f>ข้อมูล!A1</f>
        <v>ประจำเดือน  ธันวาคม 2564  ใช้ข้อมูลจาก http://hfo65.cfo.in.th/  ณ วันที่  13 มกราคม 2565</v>
      </c>
      <c r="C1" s="72"/>
      <c r="M1" s="73"/>
      <c r="N1" s="73"/>
      <c r="O1" s="73"/>
      <c r="P1" s="73"/>
      <c r="Q1" s="73"/>
    </row>
    <row r="2" spans="2:54" s="89" customFormat="1">
      <c r="B2" s="328" t="s">
        <v>1</v>
      </c>
      <c r="C2" s="328"/>
      <c r="D2" s="328"/>
      <c r="E2" s="330" t="s">
        <v>141</v>
      </c>
      <c r="F2" s="74" t="s">
        <v>76</v>
      </c>
      <c r="G2" s="75" t="s">
        <v>78</v>
      </c>
      <c r="H2" s="76" t="s">
        <v>80</v>
      </c>
      <c r="I2" s="77" t="s">
        <v>82</v>
      </c>
      <c r="J2" s="78" t="s">
        <v>84</v>
      </c>
      <c r="K2" s="79" t="s">
        <v>86</v>
      </c>
      <c r="L2" s="77" t="s">
        <v>88</v>
      </c>
      <c r="M2" s="80" t="s">
        <v>90</v>
      </c>
      <c r="N2" s="81" t="s">
        <v>92</v>
      </c>
      <c r="O2" s="82" t="s">
        <v>94</v>
      </c>
      <c r="P2" s="83" t="s">
        <v>96</v>
      </c>
      <c r="Q2" s="84" t="s">
        <v>98</v>
      </c>
      <c r="R2" s="77" t="s">
        <v>100</v>
      </c>
      <c r="S2" s="77" t="s">
        <v>102</v>
      </c>
      <c r="T2" s="77" t="s">
        <v>104</v>
      </c>
      <c r="U2" s="77" t="s">
        <v>106</v>
      </c>
      <c r="V2" s="77" t="s">
        <v>108</v>
      </c>
      <c r="W2" s="77" t="s">
        <v>110</v>
      </c>
      <c r="X2" s="77" t="s">
        <v>112</v>
      </c>
      <c r="Y2" s="77" t="s">
        <v>114</v>
      </c>
      <c r="Z2" s="77" t="s">
        <v>116</v>
      </c>
      <c r="AA2" s="77" t="s">
        <v>118</v>
      </c>
      <c r="AB2" s="77" t="s">
        <v>120</v>
      </c>
      <c r="AC2" s="77" t="s">
        <v>122</v>
      </c>
      <c r="AD2" s="77" t="s">
        <v>124</v>
      </c>
      <c r="AE2" s="85" t="s">
        <v>126</v>
      </c>
      <c r="AF2" s="86" t="s">
        <v>128</v>
      </c>
      <c r="AG2" s="87" t="s">
        <v>130</v>
      </c>
      <c r="AH2" s="88" t="s">
        <v>132</v>
      </c>
      <c r="AK2" s="326" t="s">
        <v>126</v>
      </c>
      <c r="AL2" s="326"/>
      <c r="AM2" s="326"/>
      <c r="AN2" s="327" t="s">
        <v>128</v>
      </c>
      <c r="AO2" s="327"/>
      <c r="AP2" s="327"/>
      <c r="AQ2" s="333" t="s">
        <v>90</v>
      </c>
      <c r="AR2" s="334"/>
      <c r="AS2" s="335"/>
      <c r="AT2" s="336" t="s">
        <v>92</v>
      </c>
      <c r="AU2" s="337"/>
      <c r="AV2" s="338" t="s">
        <v>94</v>
      </c>
      <c r="AW2" s="338"/>
      <c r="AX2" s="339" t="s">
        <v>96</v>
      </c>
      <c r="AY2" s="339"/>
      <c r="AZ2" s="340" t="s">
        <v>98</v>
      </c>
      <c r="BA2" s="340"/>
      <c r="BB2" s="332" t="s">
        <v>353</v>
      </c>
    </row>
    <row r="3" spans="2:54" s="105" customFormat="1" ht="84">
      <c r="B3" s="329" t="s">
        <v>2</v>
      </c>
      <c r="C3" s="329"/>
      <c r="D3" s="329"/>
      <c r="E3" s="331"/>
      <c r="F3" s="90" t="s">
        <v>77</v>
      </c>
      <c r="G3" s="91" t="s">
        <v>79</v>
      </c>
      <c r="H3" s="92" t="s">
        <v>81</v>
      </c>
      <c r="I3" s="93" t="s">
        <v>83</v>
      </c>
      <c r="J3" s="94" t="s">
        <v>85</v>
      </c>
      <c r="K3" s="95" t="s">
        <v>87</v>
      </c>
      <c r="L3" s="93" t="s">
        <v>89</v>
      </c>
      <c r="M3" s="96" t="s">
        <v>91</v>
      </c>
      <c r="N3" s="97" t="s">
        <v>93</v>
      </c>
      <c r="O3" s="98" t="s">
        <v>95</v>
      </c>
      <c r="P3" s="99" t="s">
        <v>97</v>
      </c>
      <c r="Q3" s="100" t="s">
        <v>99</v>
      </c>
      <c r="R3" s="93" t="s">
        <v>101</v>
      </c>
      <c r="S3" s="93" t="s">
        <v>103</v>
      </c>
      <c r="T3" s="93" t="s">
        <v>105</v>
      </c>
      <c r="U3" s="93" t="s">
        <v>107</v>
      </c>
      <c r="V3" s="93" t="s">
        <v>109</v>
      </c>
      <c r="W3" s="93" t="s">
        <v>111</v>
      </c>
      <c r="X3" s="93" t="s">
        <v>113</v>
      </c>
      <c r="Y3" s="93" t="s">
        <v>115</v>
      </c>
      <c r="Z3" s="93" t="s">
        <v>117</v>
      </c>
      <c r="AA3" s="93" t="s">
        <v>119</v>
      </c>
      <c r="AB3" s="93" t="s">
        <v>121</v>
      </c>
      <c r="AC3" s="93" t="s">
        <v>123</v>
      </c>
      <c r="AD3" s="93" t="s">
        <v>125</v>
      </c>
      <c r="AE3" s="101" t="s">
        <v>127</v>
      </c>
      <c r="AF3" s="102" t="s">
        <v>129</v>
      </c>
      <c r="AG3" s="103" t="s">
        <v>131</v>
      </c>
      <c r="AH3" s="104" t="s">
        <v>133</v>
      </c>
      <c r="AK3" s="106" t="s">
        <v>258</v>
      </c>
      <c r="AL3" s="107" t="s">
        <v>259</v>
      </c>
      <c r="AM3" s="108" t="s">
        <v>260</v>
      </c>
      <c r="AN3" s="106" t="s">
        <v>258</v>
      </c>
      <c r="AO3" s="107" t="s">
        <v>259</v>
      </c>
      <c r="AP3" s="108" t="s">
        <v>260</v>
      </c>
      <c r="AQ3" s="109" t="s">
        <v>144</v>
      </c>
      <c r="AR3" s="110" t="s">
        <v>261</v>
      </c>
      <c r="AS3" s="108" t="s">
        <v>260</v>
      </c>
      <c r="AT3" s="111" t="s">
        <v>262</v>
      </c>
      <c r="AU3" s="108" t="s">
        <v>260</v>
      </c>
      <c r="AV3" s="112" t="s">
        <v>262</v>
      </c>
      <c r="AW3" s="108" t="s">
        <v>260</v>
      </c>
      <c r="AX3" s="112" t="s">
        <v>354</v>
      </c>
      <c r="AY3" s="108" t="s">
        <v>260</v>
      </c>
      <c r="AZ3" s="112" t="s">
        <v>262</v>
      </c>
      <c r="BA3" s="108" t="s">
        <v>260</v>
      </c>
      <c r="BB3" s="332"/>
    </row>
    <row r="4" spans="2:54">
      <c r="B4" s="322" t="s">
        <v>161</v>
      </c>
      <c r="C4" s="113" t="s">
        <v>162</v>
      </c>
      <c r="D4" s="114" t="s">
        <v>5</v>
      </c>
      <c r="E4" s="115" t="s">
        <v>164</v>
      </c>
      <c r="F4" s="116">
        <v>2.4</v>
      </c>
      <c r="G4" s="116">
        <v>2.13</v>
      </c>
      <c r="H4" s="116">
        <v>0.97</v>
      </c>
      <c r="I4" s="116">
        <v>0.48</v>
      </c>
      <c r="J4" s="116">
        <v>678386536.60000002</v>
      </c>
      <c r="K4" s="116">
        <v>-14005259.65</v>
      </c>
      <c r="L4" s="116">
        <v>0.97</v>
      </c>
      <c r="M4" s="116">
        <v>105.69</v>
      </c>
      <c r="N4" s="116">
        <v>94.44</v>
      </c>
      <c r="O4" s="116">
        <v>36.64</v>
      </c>
      <c r="P4" s="116">
        <v>88.93</v>
      </c>
      <c r="Q4" s="116">
        <v>40.58</v>
      </c>
      <c r="R4" s="116">
        <v>35.520000000000003</v>
      </c>
      <c r="S4" s="116">
        <v>29.59</v>
      </c>
      <c r="T4" s="116">
        <v>25.27</v>
      </c>
      <c r="U4" s="116">
        <v>19.13</v>
      </c>
      <c r="V4" s="116">
        <v>34.28</v>
      </c>
      <c r="W4" s="116">
        <v>28.96</v>
      </c>
      <c r="X4" s="116">
        <v>82.05</v>
      </c>
      <c r="Y4" s="116">
        <v>-82.84</v>
      </c>
      <c r="Z4" s="116">
        <v>-15.66</v>
      </c>
      <c r="AA4" s="116">
        <v>-36.880000000000003</v>
      </c>
      <c r="AB4" s="116">
        <v>13.2</v>
      </c>
      <c r="AC4" s="116">
        <v>11.15</v>
      </c>
      <c r="AD4" s="116">
        <v>1.41</v>
      </c>
      <c r="AE4" s="116">
        <v>39.68</v>
      </c>
      <c r="AF4" s="116">
        <v>11.15</v>
      </c>
      <c r="AG4" s="116">
        <v>369325003.79000002</v>
      </c>
      <c r="AH4" s="116">
        <v>311402034.72000003</v>
      </c>
      <c r="AI4" s="117"/>
      <c r="AK4" s="119">
        <f>AE4</f>
        <v>39.68</v>
      </c>
      <c r="AL4" s="120">
        <f>IFERROR(INDEX('ค่าเฉลี่ย Q4_2564'!$D:$D,MATCH(E:E,'ค่าเฉลี่ย Q4_2564'!C:C,0)),)</f>
        <v>13.67</v>
      </c>
      <c r="AM4" s="121">
        <f>IF(AK4&gt;=AL4,1,0)</f>
        <v>1</v>
      </c>
      <c r="AN4" s="119">
        <f>AF4</f>
        <v>11.15</v>
      </c>
      <c r="AO4" s="120">
        <f>IFERROR(INDEX('ค่าเฉลี่ย Q4_2564'!$E:$E,MATCH(E:E,'ค่าเฉลี่ย Q4_2564'!C:C,0)),)</f>
        <v>10.27</v>
      </c>
      <c r="AP4" s="121">
        <f>IF(AN4&gt;=AO4,1,0)</f>
        <v>1</v>
      </c>
      <c r="AQ4" s="122">
        <f>H4</f>
        <v>0.97</v>
      </c>
      <c r="AR4" s="123">
        <f>M4</f>
        <v>105.69</v>
      </c>
      <c r="AS4" s="121">
        <f t="shared" ref="AS4:AS67" si="0">IF(OR(AND((AQ4&lt;0.8),(AR4&gt;180)),AND((AQ4&gt;=0.8),(AR4&gt;90))),0,1)</f>
        <v>0</v>
      </c>
      <c r="AT4" s="124">
        <f>N4</f>
        <v>94.44</v>
      </c>
      <c r="AU4" s="125">
        <f>IF(AT4&lt;=60,1,0)</f>
        <v>0</v>
      </c>
      <c r="AV4" s="123">
        <f>O4</f>
        <v>36.64</v>
      </c>
      <c r="AW4" s="125">
        <f>IF(AV4&lt;=60,1,0)</f>
        <v>1</v>
      </c>
      <c r="AX4" s="123">
        <f>สูตรข้อมูล!P4</f>
        <v>88.93</v>
      </c>
      <c r="AY4" s="125">
        <f>IF(AX4&lt;=90,1,0)</f>
        <v>1</v>
      </c>
      <c r="AZ4" s="123">
        <f>Q4</f>
        <v>40.58</v>
      </c>
      <c r="BA4" s="125">
        <f>IF(AZ4&lt;=60,1,0)</f>
        <v>1</v>
      </c>
      <c r="BB4" s="118">
        <f>AM4+AP4+AS4+AU4+AW4+AY4+BA4</f>
        <v>5</v>
      </c>
    </row>
    <row r="5" spans="2:54">
      <c r="B5" s="322"/>
      <c r="C5" s="113" t="s">
        <v>165</v>
      </c>
      <c r="D5" s="114" t="s">
        <v>32</v>
      </c>
      <c r="E5" s="115" t="s">
        <v>167</v>
      </c>
      <c r="F5" s="116">
        <v>3.42</v>
      </c>
      <c r="G5" s="116">
        <v>2.97</v>
      </c>
      <c r="H5" s="116">
        <v>1.93</v>
      </c>
      <c r="I5" s="116">
        <v>0.3</v>
      </c>
      <c r="J5" s="116">
        <v>52449964.200000003</v>
      </c>
      <c r="K5" s="116">
        <v>20141815.73</v>
      </c>
      <c r="L5" s="116">
        <v>1.93</v>
      </c>
      <c r="M5" s="116">
        <v>102.94</v>
      </c>
      <c r="N5" s="116">
        <v>53.19</v>
      </c>
      <c r="O5" s="116">
        <v>99.34</v>
      </c>
      <c r="P5" s="116">
        <v>135.58000000000001</v>
      </c>
      <c r="Q5" s="116">
        <v>36.51</v>
      </c>
      <c r="R5" s="116">
        <v>23.12</v>
      </c>
      <c r="S5" s="116">
        <v>19.91</v>
      </c>
      <c r="T5" s="116">
        <v>15.82</v>
      </c>
      <c r="U5" s="116">
        <v>12.27</v>
      </c>
      <c r="V5" s="116">
        <v>22.62</v>
      </c>
      <c r="W5" s="116">
        <v>19.36</v>
      </c>
      <c r="X5" s="116">
        <v>87.92</v>
      </c>
      <c r="Y5" s="116">
        <v>-88.47</v>
      </c>
      <c r="Z5" s="116">
        <v>-11.31</v>
      </c>
      <c r="AA5" s="116">
        <v>-32.229999999999997</v>
      </c>
      <c r="AB5" s="116">
        <v>10.26</v>
      </c>
      <c r="AC5" s="116">
        <v>8.7799999999999994</v>
      </c>
      <c r="AD5" s="116">
        <v>1.24</v>
      </c>
      <c r="AE5" s="116">
        <v>24.66</v>
      </c>
      <c r="AF5" s="116">
        <v>8.7799999999999994</v>
      </c>
      <c r="AG5" s="116">
        <v>15045445.380000001</v>
      </c>
      <c r="AH5" s="116">
        <v>12876673.9</v>
      </c>
      <c r="AI5" s="117"/>
      <c r="AK5" s="119">
        <f t="shared" ref="AK5:AK68" si="1">AE5</f>
        <v>24.66</v>
      </c>
      <c r="AL5" s="120">
        <f>IFERROR(INDEX('ค่าเฉลี่ย Q4_2564'!$D:$D,MATCH(E:E,'ค่าเฉลี่ย Q4_2564'!C:C,0)),)</f>
        <v>17.34</v>
      </c>
      <c r="AM5" s="121">
        <f t="shared" ref="AM5:AM68" si="2">IF(AK5&gt;=AL5,1,0)</f>
        <v>1</v>
      </c>
      <c r="AN5" s="119">
        <f t="shared" ref="AN5:AN68" si="3">AF5</f>
        <v>8.7799999999999994</v>
      </c>
      <c r="AO5" s="120">
        <f>IFERROR(INDEX('ค่าเฉลี่ย Q4_2564'!$E:$E,MATCH(E:E,'ค่าเฉลี่ย Q4_2564'!C:C,0)),)</f>
        <v>17.43</v>
      </c>
      <c r="AP5" s="121">
        <f t="shared" ref="AP5:AP68" si="4">IF(AN5&gt;=AO5,1,0)</f>
        <v>0</v>
      </c>
      <c r="AQ5" s="122">
        <f t="shared" ref="AQ5:AQ68" si="5">H5</f>
        <v>1.93</v>
      </c>
      <c r="AR5" s="123">
        <f t="shared" ref="AR5:AR68" si="6">M5</f>
        <v>102.94</v>
      </c>
      <c r="AS5" s="121">
        <f t="shared" si="0"/>
        <v>0</v>
      </c>
      <c r="AT5" s="124">
        <f t="shared" ref="AT5:AT68" si="7">N5</f>
        <v>53.19</v>
      </c>
      <c r="AU5" s="125">
        <f t="shared" ref="AU5:AU68" si="8">IF(AT5&lt;=60,1,0)</f>
        <v>1</v>
      </c>
      <c r="AV5" s="123">
        <f t="shared" ref="AV5:AV68" si="9">O5</f>
        <v>99.34</v>
      </c>
      <c r="AW5" s="125">
        <f t="shared" ref="AW5:AW68" si="10">IF(AV5&lt;=60,1,0)</f>
        <v>0</v>
      </c>
      <c r="AX5" s="123">
        <f>สูตรข้อมูล!P5</f>
        <v>135.58000000000001</v>
      </c>
      <c r="AY5" s="125">
        <f t="shared" ref="AY5:AY68" si="11">IF(AX5&lt;=90,1,0)</f>
        <v>0</v>
      </c>
      <c r="AZ5" s="123">
        <f t="shared" ref="AZ5:AZ68" si="12">Q5</f>
        <v>36.51</v>
      </c>
      <c r="BA5" s="125">
        <f t="shared" ref="BA5:BA68" si="13">IF(AZ5&lt;=60,1,0)</f>
        <v>1</v>
      </c>
      <c r="BB5" s="118">
        <f t="shared" ref="BB5:BB68" si="14">AM5+AP5+AS5+AU5+AW5+AY5+BA5</f>
        <v>3</v>
      </c>
    </row>
    <row r="6" spans="2:54">
      <c r="B6" s="322"/>
      <c r="C6" s="113" t="s">
        <v>168</v>
      </c>
      <c r="D6" s="114" t="s">
        <v>33</v>
      </c>
      <c r="E6" s="115" t="s">
        <v>169</v>
      </c>
      <c r="F6" s="116">
        <v>7.65</v>
      </c>
      <c r="G6" s="116">
        <v>7.42</v>
      </c>
      <c r="H6" s="116">
        <v>6.59</v>
      </c>
      <c r="I6" s="116">
        <v>0.11</v>
      </c>
      <c r="J6" s="116">
        <v>54614782.829999998</v>
      </c>
      <c r="K6" s="116">
        <v>45920819.890000001</v>
      </c>
      <c r="L6" s="116">
        <v>6.59</v>
      </c>
      <c r="M6" s="116">
        <v>242.13</v>
      </c>
      <c r="N6" s="116">
        <v>33</v>
      </c>
      <c r="O6" s="116">
        <v>63.63</v>
      </c>
      <c r="P6" s="116">
        <v>252.79</v>
      </c>
      <c r="Q6" s="116">
        <v>70.27</v>
      </c>
      <c r="R6" s="116">
        <v>41.59</v>
      </c>
      <c r="S6" s="116">
        <v>38.58</v>
      </c>
      <c r="T6" s="116">
        <v>36.229999999999997</v>
      </c>
      <c r="U6" s="116">
        <v>33.049999999999997</v>
      </c>
      <c r="V6" s="116">
        <v>40.700000000000003</v>
      </c>
      <c r="W6" s="116">
        <v>37.78</v>
      </c>
      <c r="X6" s="116">
        <v>67.849999999999994</v>
      </c>
      <c r="Y6" s="116">
        <v>-88.44</v>
      </c>
      <c r="Z6" s="116">
        <v>-10.23</v>
      </c>
      <c r="AA6" s="116">
        <v>-54.27</v>
      </c>
      <c r="AB6" s="116">
        <v>17.34</v>
      </c>
      <c r="AC6" s="116">
        <v>16.100000000000001</v>
      </c>
      <c r="AD6" s="116">
        <v>1.6</v>
      </c>
      <c r="AE6" s="116">
        <v>44.21</v>
      </c>
      <c r="AF6" s="116">
        <v>16.05</v>
      </c>
      <c r="AG6" s="116">
        <v>15316209.210000001</v>
      </c>
      <c r="AH6" s="116">
        <v>14213104.07</v>
      </c>
      <c r="AI6" s="117"/>
      <c r="AK6" s="119">
        <f t="shared" si="1"/>
        <v>44.21</v>
      </c>
      <c r="AL6" s="120">
        <f>IFERROR(INDEX('ค่าเฉลี่ย Q4_2564'!$D:$D,MATCH(E:E,'ค่าเฉลี่ย Q4_2564'!C:C,0)),)</f>
        <v>14.88</v>
      </c>
      <c r="AM6" s="121">
        <f t="shared" si="2"/>
        <v>1</v>
      </c>
      <c r="AN6" s="119">
        <f t="shared" si="3"/>
        <v>16.05</v>
      </c>
      <c r="AO6" s="120">
        <f>IFERROR(INDEX('ค่าเฉลี่ย Q4_2564'!$E:$E,MATCH(E:E,'ค่าเฉลี่ย Q4_2564'!C:C,0)),)</f>
        <v>14.61</v>
      </c>
      <c r="AP6" s="121">
        <f t="shared" si="4"/>
        <v>1</v>
      </c>
      <c r="AQ6" s="122">
        <f t="shared" si="5"/>
        <v>6.59</v>
      </c>
      <c r="AR6" s="123">
        <f t="shared" si="6"/>
        <v>242.13</v>
      </c>
      <c r="AS6" s="121">
        <f t="shared" si="0"/>
        <v>0</v>
      </c>
      <c r="AT6" s="124">
        <f t="shared" si="7"/>
        <v>33</v>
      </c>
      <c r="AU6" s="125">
        <f t="shared" si="8"/>
        <v>1</v>
      </c>
      <c r="AV6" s="123">
        <f t="shared" si="9"/>
        <v>63.63</v>
      </c>
      <c r="AW6" s="125">
        <f t="shared" si="10"/>
        <v>0</v>
      </c>
      <c r="AX6" s="123">
        <f>สูตรข้อมูล!P6</f>
        <v>252.79</v>
      </c>
      <c r="AY6" s="125">
        <f t="shared" si="11"/>
        <v>0</v>
      </c>
      <c r="AZ6" s="123">
        <f t="shared" si="12"/>
        <v>70.27</v>
      </c>
      <c r="BA6" s="125">
        <f t="shared" si="13"/>
        <v>0</v>
      </c>
      <c r="BB6" s="118">
        <f t="shared" si="14"/>
        <v>3</v>
      </c>
    </row>
    <row r="7" spans="2:54">
      <c r="B7" s="322"/>
      <c r="C7" s="113" t="s">
        <v>170</v>
      </c>
      <c r="D7" s="114" t="s">
        <v>34</v>
      </c>
      <c r="E7" s="115" t="s">
        <v>169</v>
      </c>
      <c r="F7" s="116">
        <v>6.39</v>
      </c>
      <c r="G7" s="116">
        <v>5.99</v>
      </c>
      <c r="H7" s="116">
        <v>4.49</v>
      </c>
      <c r="I7" s="116">
        <v>0.23</v>
      </c>
      <c r="J7" s="116">
        <v>41912304.810000002</v>
      </c>
      <c r="K7" s="116">
        <v>27166260.210000001</v>
      </c>
      <c r="L7" s="116">
        <v>4.49</v>
      </c>
      <c r="M7" s="116">
        <v>84.12</v>
      </c>
      <c r="N7" s="116">
        <v>114.67</v>
      </c>
      <c r="O7" s="116">
        <v>81.8</v>
      </c>
      <c r="P7" s="116">
        <v>105.5</v>
      </c>
      <c r="Q7" s="116">
        <v>72.86</v>
      </c>
      <c r="R7" s="116">
        <v>43.18</v>
      </c>
      <c r="S7" s="116">
        <v>39.83</v>
      </c>
      <c r="T7" s="116">
        <v>36.24</v>
      </c>
      <c r="U7" s="116">
        <v>32.71</v>
      </c>
      <c r="V7" s="116">
        <v>38.61</v>
      </c>
      <c r="W7" s="116">
        <v>35.25</v>
      </c>
      <c r="X7" s="116">
        <v>70.42</v>
      </c>
      <c r="Y7" s="116">
        <v>-82.9</v>
      </c>
      <c r="Z7" s="116">
        <v>-12.66</v>
      </c>
      <c r="AA7" s="116">
        <v>-55.68</v>
      </c>
      <c r="AB7" s="116">
        <v>14.5</v>
      </c>
      <c r="AC7" s="116">
        <v>13.24</v>
      </c>
      <c r="AD7" s="116">
        <v>1.49</v>
      </c>
      <c r="AE7" s="116">
        <v>38.08</v>
      </c>
      <c r="AF7" s="116">
        <v>12.36</v>
      </c>
      <c r="AG7" s="116">
        <v>11254424.300000001</v>
      </c>
      <c r="AH7" s="116">
        <v>10212340.08</v>
      </c>
      <c r="AI7" s="117"/>
      <c r="AK7" s="119">
        <f t="shared" si="1"/>
        <v>38.08</v>
      </c>
      <c r="AL7" s="120">
        <f>IFERROR(INDEX('ค่าเฉลี่ย Q4_2564'!$D:$D,MATCH(E:E,'ค่าเฉลี่ย Q4_2564'!C:C,0)),)</f>
        <v>14.88</v>
      </c>
      <c r="AM7" s="121">
        <f t="shared" si="2"/>
        <v>1</v>
      </c>
      <c r="AN7" s="119">
        <f t="shared" si="3"/>
        <v>12.36</v>
      </c>
      <c r="AO7" s="120">
        <f>IFERROR(INDEX('ค่าเฉลี่ย Q4_2564'!$E:$E,MATCH(E:E,'ค่าเฉลี่ย Q4_2564'!C:C,0)),)</f>
        <v>14.61</v>
      </c>
      <c r="AP7" s="121">
        <f t="shared" si="4"/>
        <v>0</v>
      </c>
      <c r="AQ7" s="122">
        <f t="shared" si="5"/>
        <v>4.49</v>
      </c>
      <c r="AR7" s="123">
        <f t="shared" si="6"/>
        <v>84.12</v>
      </c>
      <c r="AS7" s="121">
        <f t="shared" si="0"/>
        <v>1</v>
      </c>
      <c r="AT7" s="124">
        <f t="shared" si="7"/>
        <v>114.67</v>
      </c>
      <c r="AU7" s="125">
        <f t="shared" si="8"/>
        <v>0</v>
      </c>
      <c r="AV7" s="123">
        <f t="shared" si="9"/>
        <v>81.8</v>
      </c>
      <c r="AW7" s="125">
        <f t="shared" si="10"/>
        <v>0</v>
      </c>
      <c r="AX7" s="123">
        <f>สูตรข้อมูล!P7</f>
        <v>105.5</v>
      </c>
      <c r="AY7" s="125">
        <f t="shared" si="11"/>
        <v>0</v>
      </c>
      <c r="AZ7" s="123">
        <f t="shared" si="12"/>
        <v>72.86</v>
      </c>
      <c r="BA7" s="125">
        <f t="shared" si="13"/>
        <v>0</v>
      </c>
      <c r="BB7" s="118">
        <f t="shared" si="14"/>
        <v>2</v>
      </c>
    </row>
    <row r="8" spans="2:54">
      <c r="B8" s="322"/>
      <c r="C8" s="113" t="s">
        <v>171</v>
      </c>
      <c r="D8" s="114" t="s">
        <v>35</v>
      </c>
      <c r="E8" s="115" t="s">
        <v>169</v>
      </c>
      <c r="F8" s="116">
        <v>5.23</v>
      </c>
      <c r="G8" s="116">
        <v>4.9400000000000004</v>
      </c>
      <c r="H8" s="116">
        <v>3.88</v>
      </c>
      <c r="I8" s="116">
        <v>0.2</v>
      </c>
      <c r="J8" s="116">
        <v>45738052.689999998</v>
      </c>
      <c r="K8" s="116">
        <v>31187872.43</v>
      </c>
      <c r="L8" s="116">
        <v>3.88</v>
      </c>
      <c r="M8" s="116">
        <v>152.29</v>
      </c>
      <c r="N8" s="116">
        <v>50.89</v>
      </c>
      <c r="O8" s="116">
        <v>65.430000000000007</v>
      </c>
      <c r="P8" s="116">
        <v>96.46</v>
      </c>
      <c r="Q8" s="116">
        <v>137.41999999999999</v>
      </c>
      <c r="R8" s="116">
        <v>25.3</v>
      </c>
      <c r="S8" s="116">
        <v>20.61</v>
      </c>
      <c r="T8" s="116">
        <v>22.11</v>
      </c>
      <c r="U8" s="116">
        <v>17.21</v>
      </c>
      <c r="V8" s="116">
        <v>23.04</v>
      </c>
      <c r="W8" s="116">
        <v>18.34</v>
      </c>
      <c r="X8" s="116">
        <v>85.14</v>
      </c>
      <c r="Y8" s="116">
        <v>-90.84</v>
      </c>
      <c r="Z8" s="116">
        <v>-6.39</v>
      </c>
      <c r="AA8" s="116">
        <v>-51.94</v>
      </c>
      <c r="AB8" s="116">
        <v>7.45</v>
      </c>
      <c r="AC8" s="116">
        <v>5.93</v>
      </c>
      <c r="AD8" s="116">
        <v>1.22</v>
      </c>
      <c r="AE8" s="116">
        <v>24.02</v>
      </c>
      <c r="AF8" s="116">
        <v>5.93</v>
      </c>
      <c r="AG8" s="116">
        <v>6525383.9299999997</v>
      </c>
      <c r="AH8" s="116">
        <v>5194305.84</v>
      </c>
      <c r="AI8" s="117"/>
      <c r="AK8" s="119">
        <f t="shared" si="1"/>
        <v>24.02</v>
      </c>
      <c r="AL8" s="120">
        <f>IFERROR(INDEX('ค่าเฉลี่ย Q4_2564'!$D:$D,MATCH(E:E,'ค่าเฉลี่ย Q4_2564'!C:C,0)),)</f>
        <v>14.88</v>
      </c>
      <c r="AM8" s="121">
        <f t="shared" si="2"/>
        <v>1</v>
      </c>
      <c r="AN8" s="119">
        <f t="shared" si="3"/>
        <v>5.93</v>
      </c>
      <c r="AO8" s="120">
        <f>IFERROR(INDEX('ค่าเฉลี่ย Q4_2564'!$E:$E,MATCH(E:E,'ค่าเฉลี่ย Q4_2564'!C:C,0)),)</f>
        <v>14.61</v>
      </c>
      <c r="AP8" s="121">
        <f t="shared" si="4"/>
        <v>0</v>
      </c>
      <c r="AQ8" s="122">
        <f t="shared" si="5"/>
        <v>3.88</v>
      </c>
      <c r="AR8" s="123">
        <f t="shared" si="6"/>
        <v>152.29</v>
      </c>
      <c r="AS8" s="121">
        <f t="shared" si="0"/>
        <v>0</v>
      </c>
      <c r="AT8" s="124">
        <f t="shared" si="7"/>
        <v>50.89</v>
      </c>
      <c r="AU8" s="125">
        <f t="shared" si="8"/>
        <v>1</v>
      </c>
      <c r="AV8" s="123">
        <f t="shared" si="9"/>
        <v>65.430000000000007</v>
      </c>
      <c r="AW8" s="125">
        <f t="shared" si="10"/>
        <v>0</v>
      </c>
      <c r="AX8" s="123">
        <f>สูตรข้อมูล!P8</f>
        <v>96.46</v>
      </c>
      <c r="AY8" s="125">
        <f t="shared" si="11"/>
        <v>0</v>
      </c>
      <c r="AZ8" s="123">
        <f t="shared" si="12"/>
        <v>137.41999999999999</v>
      </c>
      <c r="BA8" s="125">
        <f t="shared" si="13"/>
        <v>0</v>
      </c>
      <c r="BB8" s="118">
        <f t="shared" si="14"/>
        <v>2</v>
      </c>
    </row>
    <row r="9" spans="2:54">
      <c r="B9" s="322"/>
      <c r="C9" s="113" t="s">
        <v>172</v>
      </c>
      <c r="D9" s="114" t="s">
        <v>36</v>
      </c>
      <c r="E9" s="115" t="s">
        <v>365</v>
      </c>
      <c r="F9" s="116">
        <v>4.32</v>
      </c>
      <c r="G9" s="116">
        <v>4.1399999999999997</v>
      </c>
      <c r="H9" s="116">
        <v>1.73</v>
      </c>
      <c r="I9" s="116">
        <v>0.52</v>
      </c>
      <c r="J9" s="116">
        <v>88455119.5</v>
      </c>
      <c r="K9" s="116">
        <v>19363191.02</v>
      </c>
      <c r="L9" s="116">
        <v>1.73</v>
      </c>
      <c r="M9" s="116">
        <v>121.79</v>
      </c>
      <c r="N9" s="116">
        <v>48.45</v>
      </c>
      <c r="O9" s="116">
        <v>74.400000000000006</v>
      </c>
      <c r="P9" s="116">
        <v>139.58000000000001</v>
      </c>
      <c r="Q9" s="116">
        <v>56.98</v>
      </c>
      <c r="R9" s="116">
        <v>57.8</v>
      </c>
      <c r="S9" s="116">
        <v>56.2</v>
      </c>
      <c r="T9" s="116">
        <v>55.47</v>
      </c>
      <c r="U9" s="116">
        <v>53.84</v>
      </c>
      <c r="V9" s="116">
        <v>56.43</v>
      </c>
      <c r="W9" s="116">
        <v>54.84</v>
      </c>
      <c r="X9" s="116">
        <v>46.59</v>
      </c>
      <c r="Y9" s="116">
        <v>-88.56</v>
      </c>
      <c r="Z9" s="116">
        <v>-10.53</v>
      </c>
      <c r="AA9" s="116">
        <v>-49.83</v>
      </c>
      <c r="AB9" s="116">
        <v>34</v>
      </c>
      <c r="AC9" s="116">
        <v>33.04</v>
      </c>
      <c r="AD9" s="116">
        <v>2.2000000000000002</v>
      </c>
      <c r="AE9" s="116">
        <v>57.73</v>
      </c>
      <c r="AF9" s="116">
        <v>32.909999999999997</v>
      </c>
      <c r="AG9" s="116">
        <v>51469581.869999997</v>
      </c>
      <c r="AH9" s="116">
        <v>50012979.359999999</v>
      </c>
      <c r="AI9" s="117"/>
      <c r="AK9" s="119">
        <f t="shared" si="1"/>
        <v>57.73</v>
      </c>
      <c r="AL9" s="120">
        <f>IFERROR(INDEX('ค่าเฉลี่ย Q4_2564'!$D:$D,MATCH(E:E,'ค่าเฉลี่ย Q4_2564'!C:C,0)),)</f>
        <v>14.81</v>
      </c>
      <c r="AM9" s="121">
        <f t="shared" si="2"/>
        <v>1</v>
      </c>
      <c r="AN9" s="119">
        <f t="shared" si="3"/>
        <v>32.909999999999997</v>
      </c>
      <c r="AO9" s="120">
        <f>IFERROR(INDEX('ค่าเฉลี่ย Q4_2564'!$E:$E,MATCH(E:E,'ค่าเฉลี่ย Q4_2564'!C:C,0)),)</f>
        <v>16.07</v>
      </c>
      <c r="AP9" s="121">
        <f t="shared" si="4"/>
        <v>1</v>
      </c>
      <c r="AQ9" s="122">
        <f t="shared" si="5"/>
        <v>1.73</v>
      </c>
      <c r="AR9" s="123">
        <f t="shared" si="6"/>
        <v>121.79</v>
      </c>
      <c r="AS9" s="121">
        <f t="shared" si="0"/>
        <v>0</v>
      </c>
      <c r="AT9" s="124">
        <f t="shared" si="7"/>
        <v>48.45</v>
      </c>
      <c r="AU9" s="125">
        <f t="shared" si="8"/>
        <v>1</v>
      </c>
      <c r="AV9" s="123">
        <f t="shared" si="9"/>
        <v>74.400000000000006</v>
      </c>
      <c r="AW9" s="125">
        <f t="shared" si="10"/>
        <v>0</v>
      </c>
      <c r="AX9" s="123">
        <f>สูตรข้อมูล!P9</f>
        <v>139.58000000000001</v>
      </c>
      <c r="AY9" s="125">
        <f t="shared" si="11"/>
        <v>0</v>
      </c>
      <c r="AZ9" s="123">
        <f t="shared" si="12"/>
        <v>56.98</v>
      </c>
      <c r="BA9" s="125">
        <f t="shared" si="13"/>
        <v>1</v>
      </c>
      <c r="BB9" s="118">
        <f t="shared" si="14"/>
        <v>4</v>
      </c>
    </row>
    <row r="10" spans="2:54">
      <c r="B10" s="322"/>
      <c r="C10" s="113" t="s">
        <v>173</v>
      </c>
      <c r="D10" s="114" t="s">
        <v>37</v>
      </c>
      <c r="E10" s="115" t="s">
        <v>167</v>
      </c>
      <c r="F10" s="116">
        <v>1.63</v>
      </c>
      <c r="G10" s="116">
        <v>1.44</v>
      </c>
      <c r="H10" s="116">
        <v>0.93</v>
      </c>
      <c r="I10" s="116">
        <v>0.3</v>
      </c>
      <c r="J10" s="116">
        <v>11742837.550000001</v>
      </c>
      <c r="K10" s="116">
        <v>-1293650.75</v>
      </c>
      <c r="L10" s="116">
        <v>0.93</v>
      </c>
      <c r="M10" s="116">
        <v>204.98</v>
      </c>
      <c r="N10" s="116">
        <v>43.03</v>
      </c>
      <c r="O10" s="116">
        <v>76.709999999999994</v>
      </c>
      <c r="P10" s="116">
        <v>140.22999999999999</v>
      </c>
      <c r="Q10" s="116">
        <v>108.02</v>
      </c>
      <c r="R10" s="116">
        <v>19.91</v>
      </c>
      <c r="S10" s="116">
        <v>13.44</v>
      </c>
      <c r="T10" s="116">
        <v>11.47</v>
      </c>
      <c r="U10" s="116">
        <v>4.29</v>
      </c>
      <c r="V10" s="116">
        <v>25.5</v>
      </c>
      <c r="W10" s="116">
        <v>19.47</v>
      </c>
      <c r="X10" s="116">
        <v>95.8</v>
      </c>
      <c r="Y10" s="116">
        <v>-86.74</v>
      </c>
      <c r="Z10" s="116">
        <v>-13.17</v>
      </c>
      <c r="AA10" s="116">
        <v>-51.68</v>
      </c>
      <c r="AB10" s="116">
        <v>10.07</v>
      </c>
      <c r="AC10" s="116">
        <v>7.69</v>
      </c>
      <c r="AD10" s="116">
        <v>1.24</v>
      </c>
      <c r="AE10" s="116">
        <v>30.33</v>
      </c>
      <c r="AF10" s="116">
        <v>7.69</v>
      </c>
      <c r="AG10" s="116">
        <v>8783779.9000000004</v>
      </c>
      <c r="AH10" s="116">
        <v>6705572.7800000003</v>
      </c>
      <c r="AI10" s="117"/>
      <c r="AK10" s="119">
        <f t="shared" si="1"/>
        <v>30.33</v>
      </c>
      <c r="AL10" s="120">
        <f>IFERROR(INDEX('ค่าเฉลี่ย Q4_2564'!$D:$D,MATCH(E:E,'ค่าเฉลี่ย Q4_2564'!C:C,0)),)</f>
        <v>17.34</v>
      </c>
      <c r="AM10" s="121">
        <f t="shared" si="2"/>
        <v>1</v>
      </c>
      <c r="AN10" s="119">
        <f t="shared" si="3"/>
        <v>7.69</v>
      </c>
      <c r="AO10" s="120">
        <f>IFERROR(INDEX('ค่าเฉลี่ย Q4_2564'!$E:$E,MATCH(E:E,'ค่าเฉลี่ย Q4_2564'!C:C,0)),)</f>
        <v>17.43</v>
      </c>
      <c r="AP10" s="121">
        <f t="shared" si="4"/>
        <v>0</v>
      </c>
      <c r="AQ10" s="122">
        <f t="shared" si="5"/>
        <v>0.93</v>
      </c>
      <c r="AR10" s="123">
        <f t="shared" si="6"/>
        <v>204.98</v>
      </c>
      <c r="AS10" s="121">
        <f t="shared" si="0"/>
        <v>0</v>
      </c>
      <c r="AT10" s="124">
        <f t="shared" si="7"/>
        <v>43.03</v>
      </c>
      <c r="AU10" s="125">
        <f t="shared" si="8"/>
        <v>1</v>
      </c>
      <c r="AV10" s="123">
        <f t="shared" si="9"/>
        <v>76.709999999999994</v>
      </c>
      <c r="AW10" s="125">
        <f t="shared" si="10"/>
        <v>0</v>
      </c>
      <c r="AX10" s="123">
        <f>สูตรข้อมูล!P10</f>
        <v>140.22999999999999</v>
      </c>
      <c r="AY10" s="125">
        <f t="shared" si="11"/>
        <v>0</v>
      </c>
      <c r="AZ10" s="123">
        <f t="shared" si="12"/>
        <v>108.02</v>
      </c>
      <c r="BA10" s="125">
        <f t="shared" si="13"/>
        <v>0</v>
      </c>
      <c r="BB10" s="118">
        <f t="shared" si="14"/>
        <v>2</v>
      </c>
    </row>
    <row r="11" spans="2:54">
      <c r="B11" s="322"/>
      <c r="C11" s="113" t="s">
        <v>174</v>
      </c>
      <c r="D11" s="114" t="s">
        <v>38</v>
      </c>
      <c r="E11" s="115" t="s">
        <v>169</v>
      </c>
      <c r="F11" s="116">
        <v>4.12</v>
      </c>
      <c r="G11" s="116">
        <v>3.85</v>
      </c>
      <c r="H11" s="116">
        <v>2.86</v>
      </c>
      <c r="I11" s="116">
        <v>0.23</v>
      </c>
      <c r="J11" s="116">
        <v>31044686.390000001</v>
      </c>
      <c r="K11" s="116">
        <v>18520040.649999999</v>
      </c>
      <c r="L11" s="116">
        <v>2.86</v>
      </c>
      <c r="M11" s="116">
        <v>89.98</v>
      </c>
      <c r="N11" s="116">
        <v>46.81</v>
      </c>
      <c r="O11" s="116">
        <v>70.040000000000006</v>
      </c>
      <c r="P11" s="116">
        <v>87.16</v>
      </c>
      <c r="Q11" s="116">
        <v>54.61</v>
      </c>
      <c r="R11" s="116">
        <v>23.75</v>
      </c>
      <c r="S11" s="116">
        <v>18.73</v>
      </c>
      <c r="T11" s="116">
        <v>16.29</v>
      </c>
      <c r="U11" s="116">
        <v>10.78</v>
      </c>
      <c r="V11" s="116">
        <v>18.71</v>
      </c>
      <c r="W11" s="116">
        <v>13.67</v>
      </c>
      <c r="X11" s="116">
        <v>92.09</v>
      </c>
      <c r="Y11" s="116">
        <v>-85.4</v>
      </c>
      <c r="Z11" s="116">
        <v>-11.46</v>
      </c>
      <c r="AA11" s="116">
        <v>-51.51</v>
      </c>
      <c r="AB11" s="116">
        <v>7.37</v>
      </c>
      <c r="AC11" s="116">
        <v>5.39</v>
      </c>
      <c r="AD11" s="116">
        <v>1.19</v>
      </c>
      <c r="AE11" s="116">
        <v>22.6</v>
      </c>
      <c r="AF11" s="116">
        <v>6.17</v>
      </c>
      <c r="AG11" s="116">
        <v>6775170.1900000004</v>
      </c>
      <c r="AH11" s="116">
        <v>5125479.83</v>
      </c>
      <c r="AI11" s="117"/>
      <c r="AK11" s="119">
        <f t="shared" si="1"/>
        <v>22.6</v>
      </c>
      <c r="AL11" s="120">
        <f>IFERROR(INDEX('ค่าเฉลี่ย Q4_2564'!$D:$D,MATCH(E:E,'ค่าเฉลี่ย Q4_2564'!C:C,0)),)</f>
        <v>14.88</v>
      </c>
      <c r="AM11" s="121">
        <f t="shared" si="2"/>
        <v>1</v>
      </c>
      <c r="AN11" s="119">
        <f t="shared" si="3"/>
        <v>6.17</v>
      </c>
      <c r="AO11" s="120">
        <f>IFERROR(INDEX('ค่าเฉลี่ย Q4_2564'!$E:$E,MATCH(E:E,'ค่าเฉลี่ย Q4_2564'!C:C,0)),)</f>
        <v>14.61</v>
      </c>
      <c r="AP11" s="121">
        <f t="shared" si="4"/>
        <v>0</v>
      </c>
      <c r="AQ11" s="122">
        <f t="shared" si="5"/>
        <v>2.86</v>
      </c>
      <c r="AR11" s="123">
        <f t="shared" si="6"/>
        <v>89.98</v>
      </c>
      <c r="AS11" s="121">
        <f t="shared" si="0"/>
        <v>1</v>
      </c>
      <c r="AT11" s="124">
        <f t="shared" si="7"/>
        <v>46.81</v>
      </c>
      <c r="AU11" s="125">
        <f t="shared" si="8"/>
        <v>1</v>
      </c>
      <c r="AV11" s="123">
        <f t="shared" si="9"/>
        <v>70.040000000000006</v>
      </c>
      <c r="AW11" s="125">
        <f t="shared" si="10"/>
        <v>0</v>
      </c>
      <c r="AX11" s="123">
        <f>สูตรข้อมูล!P11</f>
        <v>87.16</v>
      </c>
      <c r="AY11" s="125">
        <f t="shared" si="11"/>
        <v>1</v>
      </c>
      <c r="AZ11" s="123">
        <f t="shared" si="12"/>
        <v>54.61</v>
      </c>
      <c r="BA11" s="125">
        <f t="shared" si="13"/>
        <v>1</v>
      </c>
      <c r="BB11" s="118">
        <f t="shared" si="14"/>
        <v>5</v>
      </c>
    </row>
    <row r="12" spans="2:54">
      <c r="B12" s="322"/>
      <c r="C12" s="113" t="s">
        <v>175</v>
      </c>
      <c r="D12" s="114" t="s">
        <v>39</v>
      </c>
      <c r="E12" s="115" t="s">
        <v>176</v>
      </c>
      <c r="F12" s="116">
        <v>2.54</v>
      </c>
      <c r="G12" s="116">
        <v>2.29</v>
      </c>
      <c r="H12" s="116">
        <v>1.43</v>
      </c>
      <c r="I12" s="116">
        <v>0.31</v>
      </c>
      <c r="J12" s="116">
        <v>53520444.240000002</v>
      </c>
      <c r="K12" s="116">
        <v>14742394.85</v>
      </c>
      <c r="L12" s="116">
        <v>1.43</v>
      </c>
      <c r="M12" s="116">
        <v>167.33</v>
      </c>
      <c r="N12" s="116">
        <v>40.86</v>
      </c>
      <c r="O12" s="116">
        <v>57.21</v>
      </c>
      <c r="P12" s="116">
        <v>87.22</v>
      </c>
      <c r="Q12" s="116">
        <v>62.07</v>
      </c>
      <c r="R12" s="116">
        <v>31.06</v>
      </c>
      <c r="S12" s="116">
        <v>25.96</v>
      </c>
      <c r="T12" s="116">
        <v>27.33</v>
      </c>
      <c r="U12" s="116">
        <v>21.96</v>
      </c>
      <c r="V12" s="116">
        <v>31.23</v>
      </c>
      <c r="W12" s="116">
        <v>26.29</v>
      </c>
      <c r="X12" s="116">
        <v>80.17</v>
      </c>
      <c r="Y12" s="116">
        <v>-89.58</v>
      </c>
      <c r="Z12" s="116">
        <v>-7.76</v>
      </c>
      <c r="AA12" s="116">
        <v>-45.34</v>
      </c>
      <c r="AB12" s="116">
        <v>12.02</v>
      </c>
      <c r="AC12" s="116">
        <v>10.119999999999999</v>
      </c>
      <c r="AD12" s="116">
        <v>1.36</v>
      </c>
      <c r="AE12" s="116">
        <v>33.840000000000003</v>
      </c>
      <c r="AF12" s="116">
        <v>10.08</v>
      </c>
      <c r="AG12" s="116">
        <v>24273460.359999999</v>
      </c>
      <c r="AH12" s="116">
        <v>20424273.829999998</v>
      </c>
      <c r="AI12" s="117"/>
      <c r="AK12" s="119">
        <f t="shared" si="1"/>
        <v>33.840000000000003</v>
      </c>
      <c r="AL12" s="120">
        <f>IFERROR(INDEX('ค่าเฉลี่ย Q4_2564'!$D:$D,MATCH(E:E,'ค่าเฉลี่ย Q4_2564'!C:C,0)),)</f>
        <v>13.09</v>
      </c>
      <c r="AM12" s="121">
        <f t="shared" si="2"/>
        <v>1</v>
      </c>
      <c r="AN12" s="119">
        <f t="shared" si="3"/>
        <v>10.08</v>
      </c>
      <c r="AO12" s="120">
        <f>IFERROR(INDEX('ค่าเฉลี่ย Q4_2564'!$E:$E,MATCH(E:E,'ค่าเฉลี่ย Q4_2564'!C:C,0)),)</f>
        <v>12.92</v>
      </c>
      <c r="AP12" s="121">
        <f t="shared" si="4"/>
        <v>0</v>
      </c>
      <c r="AQ12" s="122">
        <f t="shared" si="5"/>
        <v>1.43</v>
      </c>
      <c r="AR12" s="123">
        <f t="shared" si="6"/>
        <v>167.33</v>
      </c>
      <c r="AS12" s="121">
        <f t="shared" si="0"/>
        <v>0</v>
      </c>
      <c r="AT12" s="124">
        <f t="shared" si="7"/>
        <v>40.86</v>
      </c>
      <c r="AU12" s="125">
        <f t="shared" si="8"/>
        <v>1</v>
      </c>
      <c r="AV12" s="123">
        <f t="shared" si="9"/>
        <v>57.21</v>
      </c>
      <c r="AW12" s="125">
        <f t="shared" si="10"/>
        <v>1</v>
      </c>
      <c r="AX12" s="123">
        <f>สูตรข้อมูล!P12</f>
        <v>87.22</v>
      </c>
      <c r="AY12" s="125">
        <f t="shared" si="11"/>
        <v>1</v>
      </c>
      <c r="AZ12" s="123">
        <f t="shared" si="12"/>
        <v>62.07</v>
      </c>
      <c r="BA12" s="125">
        <f t="shared" si="13"/>
        <v>0</v>
      </c>
      <c r="BB12" s="118">
        <f t="shared" si="14"/>
        <v>4</v>
      </c>
    </row>
    <row r="13" spans="2:54">
      <c r="B13" s="322"/>
      <c r="C13" s="113" t="s">
        <v>177</v>
      </c>
      <c r="D13" s="114" t="s">
        <v>40</v>
      </c>
      <c r="E13" s="115" t="s">
        <v>365</v>
      </c>
      <c r="F13" s="116">
        <v>3.52</v>
      </c>
      <c r="G13" s="116">
        <v>3.24</v>
      </c>
      <c r="H13" s="116">
        <v>2.6</v>
      </c>
      <c r="I13" s="116">
        <v>0.17</v>
      </c>
      <c r="J13" s="116">
        <v>40190775.530000001</v>
      </c>
      <c r="K13" s="116">
        <v>25541974.350000001</v>
      </c>
      <c r="L13" s="116">
        <v>2.6</v>
      </c>
      <c r="M13" s="116">
        <v>127.76</v>
      </c>
      <c r="N13" s="116">
        <v>29.55</v>
      </c>
      <c r="O13" s="116">
        <v>95.5</v>
      </c>
      <c r="P13" s="116">
        <v>71.97</v>
      </c>
      <c r="Q13" s="116">
        <v>81.97</v>
      </c>
      <c r="R13" s="116">
        <v>33.92</v>
      </c>
      <c r="S13" s="116">
        <v>29.51</v>
      </c>
      <c r="T13" s="116">
        <v>27.5</v>
      </c>
      <c r="U13" s="116">
        <v>22.92</v>
      </c>
      <c r="V13" s="116">
        <v>32.6</v>
      </c>
      <c r="W13" s="116">
        <v>28.46</v>
      </c>
      <c r="X13" s="116">
        <v>77.430000000000007</v>
      </c>
      <c r="Y13" s="116">
        <v>-87.64</v>
      </c>
      <c r="Z13" s="116">
        <v>-11.9</v>
      </c>
      <c r="AA13" s="116">
        <v>-50.29</v>
      </c>
      <c r="AB13" s="116">
        <v>12.61</v>
      </c>
      <c r="AC13" s="116">
        <v>11.01</v>
      </c>
      <c r="AD13" s="116">
        <v>1.43</v>
      </c>
      <c r="AE13" s="116">
        <v>37.71</v>
      </c>
      <c r="AF13" s="116">
        <v>11.59</v>
      </c>
      <c r="AG13" s="116">
        <v>13464727.119999999</v>
      </c>
      <c r="AH13" s="116">
        <v>11830623.310000001</v>
      </c>
      <c r="AI13" s="117"/>
      <c r="AK13" s="119">
        <f t="shared" si="1"/>
        <v>37.71</v>
      </c>
      <c r="AL13" s="120">
        <f>IFERROR(INDEX('ค่าเฉลี่ย Q4_2564'!$D:$D,MATCH(E:E,'ค่าเฉลี่ย Q4_2564'!C:C,0)),)</f>
        <v>14.81</v>
      </c>
      <c r="AM13" s="121">
        <f t="shared" si="2"/>
        <v>1</v>
      </c>
      <c r="AN13" s="119">
        <f t="shared" si="3"/>
        <v>11.59</v>
      </c>
      <c r="AO13" s="120">
        <f>IFERROR(INDEX('ค่าเฉลี่ย Q4_2564'!$E:$E,MATCH(E:E,'ค่าเฉลี่ย Q4_2564'!C:C,0)),)</f>
        <v>16.07</v>
      </c>
      <c r="AP13" s="121">
        <f t="shared" si="4"/>
        <v>0</v>
      </c>
      <c r="AQ13" s="122">
        <f t="shared" si="5"/>
        <v>2.6</v>
      </c>
      <c r="AR13" s="123">
        <f t="shared" si="6"/>
        <v>127.76</v>
      </c>
      <c r="AS13" s="121">
        <f t="shared" si="0"/>
        <v>0</v>
      </c>
      <c r="AT13" s="124">
        <f t="shared" si="7"/>
        <v>29.55</v>
      </c>
      <c r="AU13" s="125">
        <f t="shared" si="8"/>
        <v>1</v>
      </c>
      <c r="AV13" s="123">
        <f t="shared" si="9"/>
        <v>95.5</v>
      </c>
      <c r="AW13" s="125">
        <f t="shared" si="10"/>
        <v>0</v>
      </c>
      <c r="AX13" s="123">
        <f>สูตรข้อมูล!P13</f>
        <v>71.97</v>
      </c>
      <c r="AY13" s="125">
        <f t="shared" si="11"/>
        <v>1</v>
      </c>
      <c r="AZ13" s="123">
        <f t="shared" si="12"/>
        <v>81.97</v>
      </c>
      <c r="BA13" s="125">
        <f t="shared" si="13"/>
        <v>0</v>
      </c>
      <c r="BB13" s="118">
        <f t="shared" si="14"/>
        <v>3</v>
      </c>
    </row>
    <row r="14" spans="2:54">
      <c r="B14" s="322"/>
      <c r="C14" s="113" t="s">
        <v>178</v>
      </c>
      <c r="D14" s="114" t="s">
        <v>41</v>
      </c>
      <c r="E14" s="115" t="s">
        <v>167</v>
      </c>
      <c r="F14" s="116">
        <v>2.34</v>
      </c>
      <c r="G14" s="116">
        <v>2.17</v>
      </c>
      <c r="H14" s="116">
        <v>1.62</v>
      </c>
      <c r="I14" s="116">
        <v>0.23</v>
      </c>
      <c r="J14" s="116">
        <v>23412810.829999998</v>
      </c>
      <c r="K14" s="116">
        <v>10890115.529999999</v>
      </c>
      <c r="L14" s="116">
        <v>1.62</v>
      </c>
      <c r="M14" s="116">
        <v>56.85</v>
      </c>
      <c r="N14" s="116">
        <v>25.18</v>
      </c>
      <c r="O14" s="116">
        <v>52.71</v>
      </c>
      <c r="P14" s="116">
        <v>68.75</v>
      </c>
      <c r="Q14" s="116">
        <v>37.01</v>
      </c>
      <c r="R14" s="116">
        <v>21.24</v>
      </c>
      <c r="S14" s="116">
        <v>16.899999999999999</v>
      </c>
      <c r="T14" s="116">
        <v>11.53</v>
      </c>
      <c r="U14" s="116">
        <v>7.05</v>
      </c>
      <c r="V14" s="116">
        <v>28.56</v>
      </c>
      <c r="W14" s="116">
        <v>24.96</v>
      </c>
      <c r="X14" s="116">
        <v>93.38</v>
      </c>
      <c r="Y14" s="116">
        <v>-86.33</v>
      </c>
      <c r="Z14" s="116">
        <v>-13.22</v>
      </c>
      <c r="AA14" s="116">
        <v>-53.65</v>
      </c>
      <c r="AB14" s="116">
        <v>15.39</v>
      </c>
      <c r="AC14" s="116">
        <v>13.45</v>
      </c>
      <c r="AD14" s="116">
        <v>1.33</v>
      </c>
      <c r="AE14" s="116">
        <v>33.49</v>
      </c>
      <c r="AF14" s="116">
        <v>13.45</v>
      </c>
      <c r="AG14" s="116">
        <v>11669353.369999999</v>
      </c>
      <c r="AH14" s="116">
        <v>10820453.27</v>
      </c>
      <c r="AI14" s="117"/>
      <c r="AK14" s="119">
        <f t="shared" si="1"/>
        <v>33.49</v>
      </c>
      <c r="AL14" s="120">
        <f>IFERROR(INDEX('ค่าเฉลี่ย Q4_2564'!$D:$D,MATCH(E:E,'ค่าเฉลี่ย Q4_2564'!C:C,0)),)</f>
        <v>17.34</v>
      </c>
      <c r="AM14" s="121">
        <f t="shared" si="2"/>
        <v>1</v>
      </c>
      <c r="AN14" s="119">
        <f t="shared" si="3"/>
        <v>13.45</v>
      </c>
      <c r="AO14" s="120">
        <f>IFERROR(INDEX('ค่าเฉลี่ย Q4_2564'!$E:$E,MATCH(E:E,'ค่าเฉลี่ย Q4_2564'!C:C,0)),)</f>
        <v>17.43</v>
      </c>
      <c r="AP14" s="121">
        <f t="shared" si="4"/>
        <v>0</v>
      </c>
      <c r="AQ14" s="122">
        <f t="shared" si="5"/>
        <v>1.62</v>
      </c>
      <c r="AR14" s="123">
        <f t="shared" si="6"/>
        <v>56.85</v>
      </c>
      <c r="AS14" s="121">
        <f t="shared" si="0"/>
        <v>1</v>
      </c>
      <c r="AT14" s="124">
        <f t="shared" si="7"/>
        <v>25.18</v>
      </c>
      <c r="AU14" s="125">
        <f t="shared" si="8"/>
        <v>1</v>
      </c>
      <c r="AV14" s="123">
        <f t="shared" si="9"/>
        <v>52.71</v>
      </c>
      <c r="AW14" s="125">
        <f t="shared" si="10"/>
        <v>1</v>
      </c>
      <c r="AX14" s="123">
        <f>สูตรข้อมูล!P14</f>
        <v>68.75</v>
      </c>
      <c r="AY14" s="125">
        <f t="shared" si="11"/>
        <v>1</v>
      </c>
      <c r="AZ14" s="123">
        <f t="shared" si="12"/>
        <v>37.01</v>
      </c>
      <c r="BA14" s="125">
        <f t="shared" si="13"/>
        <v>1</v>
      </c>
      <c r="BB14" s="118">
        <f t="shared" si="14"/>
        <v>6</v>
      </c>
    </row>
    <row r="15" spans="2:54">
      <c r="B15" s="322"/>
      <c r="C15" s="113" t="s">
        <v>179</v>
      </c>
      <c r="D15" s="114" t="s">
        <v>42</v>
      </c>
      <c r="E15" s="115" t="s">
        <v>169</v>
      </c>
      <c r="F15" s="116">
        <v>4.66</v>
      </c>
      <c r="G15" s="116">
        <v>4.29</v>
      </c>
      <c r="H15" s="116">
        <v>3.8</v>
      </c>
      <c r="I15" s="116">
        <v>0.09</v>
      </c>
      <c r="J15" s="116">
        <v>47757278.049999997</v>
      </c>
      <c r="K15" s="116">
        <v>36564317.799999997</v>
      </c>
      <c r="L15" s="116">
        <v>3.8</v>
      </c>
      <c r="M15" s="116">
        <v>118.39</v>
      </c>
      <c r="N15" s="116">
        <v>27.69</v>
      </c>
      <c r="O15" s="116">
        <v>95.65</v>
      </c>
      <c r="P15" s="116">
        <v>28.35</v>
      </c>
      <c r="Q15" s="116">
        <v>70.64</v>
      </c>
      <c r="R15" s="116">
        <v>26.07</v>
      </c>
      <c r="S15" s="116">
        <v>20.75</v>
      </c>
      <c r="T15" s="116">
        <v>19.97</v>
      </c>
      <c r="U15" s="116">
        <v>14.08</v>
      </c>
      <c r="V15" s="116">
        <v>23.42</v>
      </c>
      <c r="W15" s="116">
        <v>17.809999999999999</v>
      </c>
      <c r="X15" s="116">
        <v>86.37</v>
      </c>
      <c r="Y15" s="116">
        <v>-90.1</v>
      </c>
      <c r="Z15" s="116">
        <v>-9.3800000000000008</v>
      </c>
      <c r="AA15" s="116">
        <v>-52.57</v>
      </c>
      <c r="AB15" s="116">
        <v>7.94</v>
      </c>
      <c r="AC15" s="116">
        <v>6.04</v>
      </c>
      <c r="AD15" s="116">
        <v>1.22</v>
      </c>
      <c r="AE15" s="116">
        <v>24.61</v>
      </c>
      <c r="AF15" s="116">
        <v>6.04</v>
      </c>
      <c r="AG15" s="116">
        <v>7126258.8499999996</v>
      </c>
      <c r="AH15" s="116">
        <v>5419188.96</v>
      </c>
      <c r="AI15" s="117"/>
      <c r="AK15" s="119">
        <f t="shared" si="1"/>
        <v>24.61</v>
      </c>
      <c r="AL15" s="120">
        <f>IFERROR(INDEX('ค่าเฉลี่ย Q4_2564'!$D:$D,MATCH(E:E,'ค่าเฉลี่ย Q4_2564'!C:C,0)),)</f>
        <v>14.88</v>
      </c>
      <c r="AM15" s="121">
        <f t="shared" si="2"/>
        <v>1</v>
      </c>
      <c r="AN15" s="119">
        <f t="shared" si="3"/>
        <v>6.04</v>
      </c>
      <c r="AO15" s="120">
        <f>IFERROR(INDEX('ค่าเฉลี่ย Q4_2564'!$E:$E,MATCH(E:E,'ค่าเฉลี่ย Q4_2564'!C:C,0)),)</f>
        <v>14.61</v>
      </c>
      <c r="AP15" s="121">
        <f t="shared" si="4"/>
        <v>0</v>
      </c>
      <c r="AQ15" s="122">
        <f t="shared" si="5"/>
        <v>3.8</v>
      </c>
      <c r="AR15" s="123">
        <f t="shared" si="6"/>
        <v>118.39</v>
      </c>
      <c r="AS15" s="121">
        <f t="shared" si="0"/>
        <v>0</v>
      </c>
      <c r="AT15" s="124">
        <f t="shared" si="7"/>
        <v>27.69</v>
      </c>
      <c r="AU15" s="125">
        <f t="shared" si="8"/>
        <v>1</v>
      </c>
      <c r="AV15" s="123">
        <f t="shared" si="9"/>
        <v>95.65</v>
      </c>
      <c r="AW15" s="125">
        <f t="shared" si="10"/>
        <v>0</v>
      </c>
      <c r="AX15" s="123">
        <f>สูตรข้อมูล!P15</f>
        <v>28.35</v>
      </c>
      <c r="AY15" s="125">
        <f t="shared" si="11"/>
        <v>1</v>
      </c>
      <c r="AZ15" s="123">
        <f t="shared" si="12"/>
        <v>70.64</v>
      </c>
      <c r="BA15" s="125">
        <f t="shared" si="13"/>
        <v>0</v>
      </c>
      <c r="BB15" s="118">
        <f t="shared" si="14"/>
        <v>3</v>
      </c>
    </row>
    <row r="16" spans="2:54">
      <c r="B16" s="324" t="s">
        <v>180</v>
      </c>
      <c r="C16" s="126" t="s">
        <v>181</v>
      </c>
      <c r="D16" s="127" t="s">
        <v>9</v>
      </c>
      <c r="E16" s="128" t="s">
        <v>182</v>
      </c>
      <c r="F16" s="116">
        <v>2.81</v>
      </c>
      <c r="G16" s="116">
        <v>2.5299999999999998</v>
      </c>
      <c r="H16" s="116">
        <v>1.73</v>
      </c>
      <c r="I16" s="116">
        <v>0.28999999999999998</v>
      </c>
      <c r="J16" s="116">
        <v>681734905.29999995</v>
      </c>
      <c r="K16" s="116">
        <v>274389765.85000002</v>
      </c>
      <c r="L16" s="116">
        <v>1.73</v>
      </c>
      <c r="M16" s="116">
        <v>95.86</v>
      </c>
      <c r="N16" s="116">
        <v>124.61</v>
      </c>
      <c r="O16" s="116">
        <v>107.55</v>
      </c>
      <c r="P16" s="116">
        <v>71.099999999999994</v>
      </c>
      <c r="Q16" s="116">
        <v>68.02</v>
      </c>
      <c r="R16" s="116">
        <v>5.04</v>
      </c>
      <c r="S16" s="116">
        <v>-1.62</v>
      </c>
      <c r="T16" s="116">
        <v>-55.22</v>
      </c>
      <c r="U16" s="116">
        <v>-62.66</v>
      </c>
      <c r="V16" s="116">
        <v>7.4</v>
      </c>
      <c r="W16" s="116">
        <v>3.12</v>
      </c>
      <c r="X16" s="116">
        <v>168.13</v>
      </c>
      <c r="Y16" s="116">
        <v>-59.04</v>
      </c>
      <c r="Z16" s="116">
        <v>-37.71</v>
      </c>
      <c r="AA16" s="116">
        <v>-29.23</v>
      </c>
      <c r="AB16" s="116">
        <v>2.79</v>
      </c>
      <c r="AC16" s="116">
        <v>1.17</v>
      </c>
      <c r="AD16" s="116">
        <v>1.03</v>
      </c>
      <c r="AE16" s="116">
        <v>12.9</v>
      </c>
      <c r="AF16" s="116">
        <v>1.17</v>
      </c>
      <c r="AG16" s="116">
        <v>57199059.18</v>
      </c>
      <c r="AH16" s="116">
        <v>23898210.789999999</v>
      </c>
      <c r="AI16" s="117"/>
      <c r="AK16" s="119">
        <f t="shared" si="1"/>
        <v>12.9</v>
      </c>
      <c r="AL16" s="120">
        <f>IFERROR(INDEX('ค่าเฉลี่ย Q4_2564'!$D:$D,MATCH(E:E,'ค่าเฉลี่ย Q4_2564'!C:C,0)),)</f>
        <v>18.940000000000001</v>
      </c>
      <c r="AM16" s="121">
        <f t="shared" si="2"/>
        <v>0</v>
      </c>
      <c r="AN16" s="119">
        <f t="shared" si="3"/>
        <v>1.17</v>
      </c>
      <c r="AO16" s="120">
        <f>IFERROR(INDEX('ค่าเฉลี่ย Q4_2564'!$E:$E,MATCH(E:E,'ค่าเฉลี่ย Q4_2564'!C:C,0)),)</f>
        <v>16.440000000000001</v>
      </c>
      <c r="AP16" s="121">
        <f t="shared" si="4"/>
        <v>0</v>
      </c>
      <c r="AQ16" s="122">
        <f t="shared" si="5"/>
        <v>1.73</v>
      </c>
      <c r="AR16" s="123">
        <f t="shared" si="6"/>
        <v>95.86</v>
      </c>
      <c r="AS16" s="121">
        <f t="shared" si="0"/>
        <v>0</v>
      </c>
      <c r="AT16" s="124">
        <f t="shared" si="7"/>
        <v>124.61</v>
      </c>
      <c r="AU16" s="125">
        <f t="shared" si="8"/>
        <v>0</v>
      </c>
      <c r="AV16" s="123">
        <f t="shared" si="9"/>
        <v>107.55</v>
      </c>
      <c r="AW16" s="125">
        <f t="shared" si="10"/>
        <v>0</v>
      </c>
      <c r="AX16" s="123">
        <f>สูตรข้อมูล!P16</f>
        <v>71.099999999999994</v>
      </c>
      <c r="AY16" s="125">
        <f t="shared" si="11"/>
        <v>1</v>
      </c>
      <c r="AZ16" s="123">
        <f t="shared" si="12"/>
        <v>68.02</v>
      </c>
      <c r="BA16" s="125">
        <f t="shared" si="13"/>
        <v>0</v>
      </c>
      <c r="BB16" s="118">
        <f t="shared" si="14"/>
        <v>1</v>
      </c>
    </row>
    <row r="17" spans="1:54">
      <c r="B17" s="324"/>
      <c r="C17" s="126" t="s">
        <v>183</v>
      </c>
      <c r="D17" s="127" t="s">
        <v>31</v>
      </c>
      <c r="E17" s="128" t="s">
        <v>365</v>
      </c>
      <c r="F17" s="116">
        <v>2.59</v>
      </c>
      <c r="G17" s="116">
        <v>2.4300000000000002</v>
      </c>
      <c r="H17" s="116">
        <v>1.73</v>
      </c>
      <c r="I17" s="116">
        <v>0.27</v>
      </c>
      <c r="J17" s="116">
        <v>47978325.32</v>
      </c>
      <c r="K17" s="116">
        <v>21918928.100000001</v>
      </c>
      <c r="L17" s="116">
        <v>1.73</v>
      </c>
      <c r="M17" s="116">
        <v>212.96</v>
      </c>
      <c r="N17" s="116">
        <v>116.41</v>
      </c>
      <c r="O17" s="116">
        <v>118.37</v>
      </c>
      <c r="P17" s="116">
        <v>354.82</v>
      </c>
      <c r="Q17" s="116">
        <v>78.77</v>
      </c>
      <c r="R17" s="116">
        <v>45.86</v>
      </c>
      <c r="S17" s="116">
        <v>41.89</v>
      </c>
      <c r="T17" s="116">
        <v>42.07</v>
      </c>
      <c r="U17" s="116">
        <v>37.71</v>
      </c>
      <c r="V17" s="116">
        <v>45.68</v>
      </c>
      <c r="W17" s="116">
        <v>41.61</v>
      </c>
      <c r="X17" s="116">
        <v>63.84</v>
      </c>
      <c r="Y17" s="116">
        <v>-87.79</v>
      </c>
      <c r="Z17" s="116">
        <v>-9.7799999999999994</v>
      </c>
      <c r="AA17" s="116">
        <v>-60.71</v>
      </c>
      <c r="AB17" s="116">
        <v>24.74</v>
      </c>
      <c r="AC17" s="116">
        <v>22.53</v>
      </c>
      <c r="AD17" s="116">
        <v>1.68</v>
      </c>
      <c r="AE17" s="116">
        <v>47.45</v>
      </c>
      <c r="AF17" s="116">
        <v>21.82</v>
      </c>
      <c r="AG17" s="116">
        <v>23104753.149999999</v>
      </c>
      <c r="AH17" s="116">
        <v>20983407.23</v>
      </c>
      <c r="AI17" s="117"/>
      <c r="AK17" s="119">
        <f t="shared" si="1"/>
        <v>47.45</v>
      </c>
      <c r="AL17" s="120">
        <f>IFERROR(INDEX('ค่าเฉลี่ย Q4_2564'!$D:$D,MATCH(E:E,'ค่าเฉลี่ย Q4_2564'!C:C,0)),)</f>
        <v>14.81</v>
      </c>
      <c r="AM17" s="121">
        <f t="shared" si="2"/>
        <v>1</v>
      </c>
      <c r="AN17" s="119">
        <f t="shared" si="3"/>
        <v>21.82</v>
      </c>
      <c r="AO17" s="120">
        <f>IFERROR(INDEX('ค่าเฉลี่ย Q4_2564'!$E:$E,MATCH(E:E,'ค่าเฉลี่ย Q4_2564'!C:C,0)),)</f>
        <v>16.07</v>
      </c>
      <c r="AP17" s="121">
        <f t="shared" si="4"/>
        <v>1</v>
      </c>
      <c r="AQ17" s="122">
        <f t="shared" si="5"/>
        <v>1.73</v>
      </c>
      <c r="AR17" s="123">
        <f t="shared" si="6"/>
        <v>212.96</v>
      </c>
      <c r="AS17" s="121">
        <f t="shared" si="0"/>
        <v>0</v>
      </c>
      <c r="AT17" s="124">
        <f t="shared" si="7"/>
        <v>116.41</v>
      </c>
      <c r="AU17" s="125">
        <f t="shared" si="8"/>
        <v>0</v>
      </c>
      <c r="AV17" s="123">
        <f t="shared" si="9"/>
        <v>118.37</v>
      </c>
      <c r="AW17" s="125">
        <f t="shared" si="10"/>
        <v>0</v>
      </c>
      <c r="AX17" s="123">
        <f>สูตรข้อมูล!P17</f>
        <v>354.82</v>
      </c>
      <c r="AY17" s="125">
        <f t="shared" si="11"/>
        <v>0</v>
      </c>
      <c r="AZ17" s="123">
        <f t="shared" si="12"/>
        <v>78.77</v>
      </c>
      <c r="BA17" s="125">
        <f t="shared" si="13"/>
        <v>0</v>
      </c>
      <c r="BB17" s="118">
        <f t="shared" si="14"/>
        <v>2</v>
      </c>
    </row>
    <row r="18" spans="1:54">
      <c r="B18" s="324"/>
      <c r="C18" s="126" t="s">
        <v>184</v>
      </c>
      <c r="D18" s="127" t="s">
        <v>48</v>
      </c>
      <c r="E18" s="128" t="s">
        <v>169</v>
      </c>
      <c r="F18" s="116">
        <v>9.5399999999999991</v>
      </c>
      <c r="G18" s="116">
        <v>9.2899999999999991</v>
      </c>
      <c r="H18" s="116">
        <v>4.0199999999999996</v>
      </c>
      <c r="I18" s="116">
        <v>0.55000000000000004</v>
      </c>
      <c r="J18" s="116">
        <v>240044267.46000001</v>
      </c>
      <c r="K18" s="116">
        <v>84632877.969999999</v>
      </c>
      <c r="L18" s="116">
        <v>4.01</v>
      </c>
      <c r="M18" s="116">
        <v>207</v>
      </c>
      <c r="N18" s="116">
        <v>142.16</v>
      </c>
      <c r="O18" s="116">
        <v>277.35000000000002</v>
      </c>
      <c r="P18" s="116">
        <v>383.99</v>
      </c>
      <c r="Q18" s="116">
        <v>192.72</v>
      </c>
      <c r="R18" s="116">
        <v>59.34</v>
      </c>
      <c r="S18" s="116">
        <v>56.77</v>
      </c>
      <c r="T18" s="116">
        <v>51.12</v>
      </c>
      <c r="U18" s="116">
        <v>48.43</v>
      </c>
      <c r="V18" s="116">
        <v>50.28</v>
      </c>
      <c r="W18" s="116">
        <v>47.97</v>
      </c>
      <c r="X18" s="116">
        <v>60.4</v>
      </c>
      <c r="Y18" s="116">
        <v>-69.13</v>
      </c>
      <c r="Z18" s="116">
        <v>-16.25</v>
      </c>
      <c r="AA18" s="116">
        <v>-59.18</v>
      </c>
      <c r="AB18" s="116">
        <v>16.53</v>
      </c>
      <c r="AC18" s="116">
        <v>15.77</v>
      </c>
      <c r="AD18" s="116">
        <v>1.92</v>
      </c>
      <c r="AE18" s="116">
        <v>58.4</v>
      </c>
      <c r="AF18" s="116">
        <v>15.77</v>
      </c>
      <c r="AG18" s="116">
        <v>49041210.340000004</v>
      </c>
      <c r="AH18" s="116">
        <v>46779756.960000001</v>
      </c>
      <c r="AI18" s="117"/>
      <c r="AK18" s="119">
        <f t="shared" si="1"/>
        <v>58.4</v>
      </c>
      <c r="AL18" s="120">
        <f>IFERROR(INDEX('ค่าเฉลี่ย Q4_2564'!$D:$D,MATCH(E:E,'ค่าเฉลี่ย Q4_2564'!C:C,0)),)</f>
        <v>14.88</v>
      </c>
      <c r="AM18" s="121">
        <f t="shared" si="2"/>
        <v>1</v>
      </c>
      <c r="AN18" s="119">
        <f t="shared" si="3"/>
        <v>15.77</v>
      </c>
      <c r="AO18" s="120">
        <f>IFERROR(INDEX('ค่าเฉลี่ย Q4_2564'!$E:$E,MATCH(E:E,'ค่าเฉลี่ย Q4_2564'!C:C,0)),)</f>
        <v>14.61</v>
      </c>
      <c r="AP18" s="121">
        <f t="shared" si="4"/>
        <v>1</v>
      </c>
      <c r="AQ18" s="122">
        <f t="shared" si="5"/>
        <v>4.0199999999999996</v>
      </c>
      <c r="AR18" s="123">
        <f t="shared" si="6"/>
        <v>207</v>
      </c>
      <c r="AS18" s="121">
        <f t="shared" si="0"/>
        <v>0</v>
      </c>
      <c r="AT18" s="124">
        <f t="shared" si="7"/>
        <v>142.16</v>
      </c>
      <c r="AU18" s="125">
        <f t="shared" si="8"/>
        <v>0</v>
      </c>
      <c r="AV18" s="123">
        <f t="shared" si="9"/>
        <v>277.35000000000002</v>
      </c>
      <c r="AW18" s="125">
        <f t="shared" si="10"/>
        <v>0</v>
      </c>
      <c r="AX18" s="123">
        <f>สูตรข้อมูล!P18</f>
        <v>383.99</v>
      </c>
      <c r="AY18" s="125">
        <f t="shared" si="11"/>
        <v>0</v>
      </c>
      <c r="AZ18" s="123">
        <f t="shared" si="12"/>
        <v>192.72</v>
      </c>
      <c r="BA18" s="125">
        <f t="shared" si="13"/>
        <v>0</v>
      </c>
      <c r="BB18" s="118">
        <f t="shared" si="14"/>
        <v>2</v>
      </c>
    </row>
    <row r="19" spans="1:54">
      <c r="B19" s="324"/>
      <c r="C19" s="126" t="s">
        <v>185</v>
      </c>
      <c r="D19" s="127" t="s">
        <v>49</v>
      </c>
      <c r="E19" s="128" t="s">
        <v>176</v>
      </c>
      <c r="F19" s="116">
        <v>3.03</v>
      </c>
      <c r="G19" s="116">
        <v>2.81</v>
      </c>
      <c r="H19" s="116">
        <v>1.51</v>
      </c>
      <c r="I19" s="116">
        <v>0.43</v>
      </c>
      <c r="J19" s="116">
        <v>76458956.489999995</v>
      </c>
      <c r="K19" s="116">
        <v>19313734.960000001</v>
      </c>
      <c r="L19" s="116">
        <v>1.51</v>
      </c>
      <c r="M19" s="116">
        <v>322.64</v>
      </c>
      <c r="N19" s="116">
        <v>-254.08</v>
      </c>
      <c r="O19" s="116">
        <v>143.66999999999999</v>
      </c>
      <c r="P19" s="116">
        <v>430.42</v>
      </c>
      <c r="Q19" s="116">
        <v>57.39</v>
      </c>
      <c r="R19" s="116">
        <v>10.58</v>
      </c>
      <c r="S19" s="116">
        <v>5.25</v>
      </c>
      <c r="T19" s="116">
        <v>-2.1</v>
      </c>
      <c r="U19" s="116">
        <v>-7.71</v>
      </c>
      <c r="V19" s="116">
        <v>10.210000000000001</v>
      </c>
      <c r="W19" s="116">
        <v>5.39</v>
      </c>
      <c r="X19" s="116">
        <v>111.16</v>
      </c>
      <c r="Y19" s="116">
        <v>-83.13</v>
      </c>
      <c r="Z19" s="116">
        <v>-13.76</v>
      </c>
      <c r="AA19" s="116">
        <v>-58.09</v>
      </c>
      <c r="AB19" s="116">
        <v>3.56</v>
      </c>
      <c r="AC19" s="116">
        <v>1.88</v>
      </c>
      <c r="AD19" s="116">
        <v>1.05</v>
      </c>
      <c r="AE19" s="116">
        <v>10.86</v>
      </c>
      <c r="AF19" s="116">
        <v>1.58</v>
      </c>
      <c r="AG19" s="116">
        <v>6413497.2199999997</v>
      </c>
      <c r="AH19" s="116">
        <v>3103292.24</v>
      </c>
      <c r="AI19" s="117"/>
      <c r="AK19" s="119">
        <f t="shared" si="1"/>
        <v>10.86</v>
      </c>
      <c r="AL19" s="120">
        <f>IFERROR(INDEX('ค่าเฉลี่ย Q4_2564'!$D:$D,MATCH(E:E,'ค่าเฉลี่ย Q4_2564'!C:C,0)),)</f>
        <v>13.09</v>
      </c>
      <c r="AM19" s="121">
        <f t="shared" si="2"/>
        <v>0</v>
      </c>
      <c r="AN19" s="119">
        <f t="shared" si="3"/>
        <v>1.58</v>
      </c>
      <c r="AO19" s="120">
        <f>IFERROR(INDEX('ค่าเฉลี่ย Q4_2564'!$E:$E,MATCH(E:E,'ค่าเฉลี่ย Q4_2564'!C:C,0)),)</f>
        <v>12.92</v>
      </c>
      <c r="AP19" s="121">
        <f t="shared" si="4"/>
        <v>0</v>
      </c>
      <c r="AQ19" s="122">
        <f t="shared" si="5"/>
        <v>1.51</v>
      </c>
      <c r="AR19" s="123">
        <f t="shared" si="6"/>
        <v>322.64</v>
      </c>
      <c r="AS19" s="121">
        <f t="shared" si="0"/>
        <v>0</v>
      </c>
      <c r="AT19" s="124">
        <f t="shared" si="7"/>
        <v>-254.08</v>
      </c>
      <c r="AU19" s="125">
        <f t="shared" si="8"/>
        <v>1</v>
      </c>
      <c r="AV19" s="123">
        <f t="shared" si="9"/>
        <v>143.66999999999999</v>
      </c>
      <c r="AW19" s="125">
        <f t="shared" si="10"/>
        <v>0</v>
      </c>
      <c r="AX19" s="123">
        <f>สูตรข้อมูล!P19</f>
        <v>430.42</v>
      </c>
      <c r="AY19" s="125">
        <f t="shared" si="11"/>
        <v>0</v>
      </c>
      <c r="AZ19" s="123">
        <f t="shared" si="12"/>
        <v>57.39</v>
      </c>
      <c r="BA19" s="125">
        <f t="shared" si="13"/>
        <v>1</v>
      </c>
      <c r="BB19" s="118">
        <f t="shared" si="14"/>
        <v>2</v>
      </c>
    </row>
    <row r="20" spans="1:54">
      <c r="B20" s="324"/>
      <c r="C20" s="126" t="s">
        <v>186</v>
      </c>
      <c r="D20" s="127" t="s">
        <v>50</v>
      </c>
      <c r="E20" s="128" t="s">
        <v>176</v>
      </c>
      <c r="F20" s="116">
        <v>2.19</v>
      </c>
      <c r="G20" s="116">
        <v>2.1</v>
      </c>
      <c r="H20" s="116">
        <v>1.48</v>
      </c>
      <c r="I20" s="116">
        <v>0.28000000000000003</v>
      </c>
      <c r="J20" s="116">
        <v>74656395.060000002</v>
      </c>
      <c r="K20" s="116">
        <v>30326549.210000001</v>
      </c>
      <c r="L20" s="116">
        <v>1.48</v>
      </c>
      <c r="M20" s="116">
        <v>172.78</v>
      </c>
      <c r="N20" s="116">
        <v>-767.59</v>
      </c>
      <c r="O20" s="116">
        <v>155.6</v>
      </c>
      <c r="P20" s="116">
        <v>525.04999999999995</v>
      </c>
      <c r="Q20" s="116">
        <v>48.5</v>
      </c>
      <c r="R20" s="116">
        <v>20.350000000000001</v>
      </c>
      <c r="S20" s="116">
        <v>17.55</v>
      </c>
      <c r="T20" s="116">
        <v>18.760000000000002</v>
      </c>
      <c r="U20" s="116">
        <v>15.96</v>
      </c>
      <c r="V20" s="116">
        <v>13.67</v>
      </c>
      <c r="W20" s="116">
        <v>11.07</v>
      </c>
      <c r="X20" s="116">
        <v>96.86</v>
      </c>
      <c r="Y20" s="116">
        <v>-82.64</v>
      </c>
      <c r="Z20" s="116">
        <v>-4.12</v>
      </c>
      <c r="AA20" s="116">
        <v>-52.04</v>
      </c>
      <c r="AB20" s="116">
        <v>3.84</v>
      </c>
      <c r="AC20" s="116">
        <v>3.11</v>
      </c>
      <c r="AD20" s="116">
        <v>1.1100000000000001</v>
      </c>
      <c r="AE20" s="116">
        <v>13.54</v>
      </c>
      <c r="AF20" s="116">
        <v>2.8</v>
      </c>
      <c r="AG20" s="116">
        <v>7862405.3099999996</v>
      </c>
      <c r="AH20" s="116">
        <v>6240145.6399999997</v>
      </c>
      <c r="AI20" s="117"/>
      <c r="AK20" s="119">
        <f t="shared" si="1"/>
        <v>13.54</v>
      </c>
      <c r="AL20" s="120">
        <f>IFERROR(INDEX('ค่าเฉลี่ย Q4_2564'!$D:$D,MATCH(E:E,'ค่าเฉลี่ย Q4_2564'!C:C,0)),)</f>
        <v>13.09</v>
      </c>
      <c r="AM20" s="121">
        <f t="shared" si="2"/>
        <v>1</v>
      </c>
      <c r="AN20" s="119">
        <f t="shared" si="3"/>
        <v>2.8</v>
      </c>
      <c r="AO20" s="120">
        <f>IFERROR(INDEX('ค่าเฉลี่ย Q4_2564'!$E:$E,MATCH(E:E,'ค่าเฉลี่ย Q4_2564'!C:C,0)),)</f>
        <v>12.92</v>
      </c>
      <c r="AP20" s="121">
        <f t="shared" si="4"/>
        <v>0</v>
      </c>
      <c r="AQ20" s="122">
        <f t="shared" si="5"/>
        <v>1.48</v>
      </c>
      <c r="AR20" s="123">
        <f t="shared" si="6"/>
        <v>172.78</v>
      </c>
      <c r="AS20" s="121">
        <f t="shared" si="0"/>
        <v>0</v>
      </c>
      <c r="AT20" s="124">
        <f t="shared" si="7"/>
        <v>-767.59</v>
      </c>
      <c r="AU20" s="125">
        <f t="shared" si="8"/>
        <v>1</v>
      </c>
      <c r="AV20" s="123">
        <f t="shared" si="9"/>
        <v>155.6</v>
      </c>
      <c r="AW20" s="125">
        <f t="shared" si="10"/>
        <v>0</v>
      </c>
      <c r="AX20" s="123">
        <f>สูตรข้อมูล!P20</f>
        <v>525.04999999999995</v>
      </c>
      <c r="AY20" s="125">
        <f t="shared" si="11"/>
        <v>0</v>
      </c>
      <c r="AZ20" s="123">
        <f t="shared" si="12"/>
        <v>48.5</v>
      </c>
      <c r="BA20" s="125">
        <f t="shared" si="13"/>
        <v>1</v>
      </c>
      <c r="BB20" s="118">
        <f t="shared" si="14"/>
        <v>3</v>
      </c>
    </row>
    <row r="21" spans="1:54">
      <c r="B21" s="324"/>
      <c r="C21" s="126" t="s">
        <v>187</v>
      </c>
      <c r="D21" s="127" t="s">
        <v>51</v>
      </c>
      <c r="E21" s="128" t="s">
        <v>365</v>
      </c>
      <c r="F21" s="116">
        <v>6.3</v>
      </c>
      <c r="G21" s="116">
        <v>6.02</v>
      </c>
      <c r="H21" s="116">
        <v>2.84</v>
      </c>
      <c r="I21" s="116">
        <v>0.5</v>
      </c>
      <c r="J21" s="116">
        <v>115607156.95</v>
      </c>
      <c r="K21" s="116">
        <v>40162835.25</v>
      </c>
      <c r="L21" s="116">
        <v>2.84</v>
      </c>
      <c r="M21" s="116">
        <v>180.68</v>
      </c>
      <c r="N21" s="116">
        <v>168.17</v>
      </c>
      <c r="O21" s="116">
        <v>145.78</v>
      </c>
      <c r="P21" s="116">
        <v>559.01</v>
      </c>
      <c r="Q21" s="116">
        <v>117.83</v>
      </c>
      <c r="R21" s="116">
        <v>39.56</v>
      </c>
      <c r="S21" s="116">
        <v>39.159999999999997</v>
      </c>
      <c r="T21" s="116">
        <v>24.36</v>
      </c>
      <c r="U21" s="116">
        <v>23.95</v>
      </c>
      <c r="V21" s="116">
        <v>38.26</v>
      </c>
      <c r="W21" s="116">
        <v>37.93</v>
      </c>
      <c r="X21" s="116">
        <v>78.09</v>
      </c>
      <c r="Y21" s="116">
        <v>-75.36</v>
      </c>
      <c r="Z21" s="116">
        <v>-22.03</v>
      </c>
      <c r="AA21" s="116">
        <v>-68.81</v>
      </c>
      <c r="AB21" s="116">
        <v>13.48</v>
      </c>
      <c r="AC21" s="116">
        <v>13.37</v>
      </c>
      <c r="AD21" s="116">
        <v>1.61</v>
      </c>
      <c r="AE21" s="116">
        <v>47.74</v>
      </c>
      <c r="AF21" s="116">
        <v>13.3</v>
      </c>
      <c r="AG21" s="116">
        <v>25848060.809999999</v>
      </c>
      <c r="AH21" s="116">
        <v>25625441.609999999</v>
      </c>
      <c r="AI21" s="117"/>
      <c r="AK21" s="119">
        <f t="shared" si="1"/>
        <v>47.74</v>
      </c>
      <c r="AL21" s="120">
        <f>IFERROR(INDEX('ค่าเฉลี่ย Q4_2564'!$D:$D,MATCH(E:E,'ค่าเฉลี่ย Q4_2564'!C:C,0)),)</f>
        <v>14.81</v>
      </c>
      <c r="AM21" s="121">
        <f t="shared" si="2"/>
        <v>1</v>
      </c>
      <c r="AN21" s="119">
        <f t="shared" si="3"/>
        <v>13.3</v>
      </c>
      <c r="AO21" s="120">
        <f>IFERROR(INDEX('ค่าเฉลี่ย Q4_2564'!$E:$E,MATCH(E:E,'ค่าเฉลี่ย Q4_2564'!C:C,0)),)</f>
        <v>16.07</v>
      </c>
      <c r="AP21" s="121">
        <f t="shared" si="4"/>
        <v>0</v>
      </c>
      <c r="AQ21" s="122">
        <f t="shared" si="5"/>
        <v>2.84</v>
      </c>
      <c r="AR21" s="123">
        <f t="shared" si="6"/>
        <v>180.68</v>
      </c>
      <c r="AS21" s="121">
        <f t="shared" si="0"/>
        <v>0</v>
      </c>
      <c r="AT21" s="124">
        <f t="shared" si="7"/>
        <v>168.17</v>
      </c>
      <c r="AU21" s="125">
        <f t="shared" si="8"/>
        <v>0</v>
      </c>
      <c r="AV21" s="123">
        <f t="shared" si="9"/>
        <v>145.78</v>
      </c>
      <c r="AW21" s="125">
        <f t="shared" si="10"/>
        <v>0</v>
      </c>
      <c r="AX21" s="123">
        <f>สูตรข้อมูล!P21</f>
        <v>559.01</v>
      </c>
      <c r="AY21" s="125">
        <f t="shared" si="11"/>
        <v>0</v>
      </c>
      <c r="AZ21" s="123">
        <f t="shared" si="12"/>
        <v>117.83</v>
      </c>
      <c r="BA21" s="125">
        <f t="shared" si="13"/>
        <v>0</v>
      </c>
      <c r="BB21" s="118">
        <f t="shared" si="14"/>
        <v>1</v>
      </c>
    </row>
    <row r="22" spans="1:54">
      <c r="B22" s="324"/>
      <c r="C22" s="126" t="s">
        <v>188</v>
      </c>
      <c r="D22" s="127" t="s">
        <v>52</v>
      </c>
      <c r="E22" s="128" t="s">
        <v>369</v>
      </c>
      <c r="F22" s="116">
        <v>6.54</v>
      </c>
      <c r="G22" s="116">
        <v>6.43</v>
      </c>
      <c r="H22" s="116">
        <v>2.78</v>
      </c>
      <c r="I22" s="116">
        <v>0.56000000000000005</v>
      </c>
      <c r="J22" s="116">
        <v>376600275.16000003</v>
      </c>
      <c r="K22" s="116">
        <v>121004052.91</v>
      </c>
      <c r="L22" s="116">
        <v>2.78</v>
      </c>
      <c r="M22" s="116">
        <v>133.69999999999999</v>
      </c>
      <c r="N22" s="116">
        <v>53.97</v>
      </c>
      <c r="O22" s="116">
        <v>135.15</v>
      </c>
      <c r="P22" s="116">
        <v>164.33</v>
      </c>
      <c r="Q22" s="116">
        <v>57.02</v>
      </c>
      <c r="R22" s="116">
        <v>57.65</v>
      </c>
      <c r="S22" s="116">
        <v>53.36</v>
      </c>
      <c r="T22" s="116">
        <v>52.37</v>
      </c>
      <c r="U22" s="116">
        <v>47.86</v>
      </c>
      <c r="V22" s="116">
        <v>55.21</v>
      </c>
      <c r="W22" s="116">
        <v>50.98</v>
      </c>
      <c r="X22" s="116">
        <v>52.37</v>
      </c>
      <c r="Y22" s="116">
        <v>-86.69</v>
      </c>
      <c r="Z22" s="116">
        <v>-12.87</v>
      </c>
      <c r="AA22" s="116">
        <v>-60.89</v>
      </c>
      <c r="AB22" s="116">
        <v>12.16</v>
      </c>
      <c r="AC22" s="116">
        <v>11.23</v>
      </c>
      <c r="AD22" s="116">
        <v>2.04</v>
      </c>
      <c r="AE22" s="116">
        <v>58.96</v>
      </c>
      <c r="AF22" s="116">
        <v>11.23</v>
      </c>
      <c r="AG22" s="116">
        <v>93214577.670000002</v>
      </c>
      <c r="AH22" s="116">
        <v>86076160.230000004</v>
      </c>
      <c r="AI22" s="117"/>
      <c r="AK22" s="119">
        <f t="shared" si="1"/>
        <v>58.96</v>
      </c>
      <c r="AL22" s="120">
        <f>IFERROR(INDEX('ค่าเฉลี่ย Q4_2564'!$D:$D,MATCH(E:E,'ค่าเฉลี่ย Q4_2564'!C:C,0)),)</f>
        <v>20.239999999999998</v>
      </c>
      <c r="AM22" s="121">
        <f t="shared" si="2"/>
        <v>1</v>
      </c>
      <c r="AN22" s="119">
        <f t="shared" si="3"/>
        <v>11.23</v>
      </c>
      <c r="AO22" s="120">
        <f>IFERROR(INDEX('ค่าเฉลี่ย Q4_2564'!$E:$E,MATCH(E:E,'ค่าเฉลี่ย Q4_2564'!C:C,0)),)</f>
        <v>17.989999999999998</v>
      </c>
      <c r="AP22" s="121">
        <f t="shared" si="4"/>
        <v>0</v>
      </c>
      <c r="AQ22" s="122">
        <f t="shared" si="5"/>
        <v>2.78</v>
      </c>
      <c r="AR22" s="123">
        <f t="shared" si="6"/>
        <v>133.69999999999999</v>
      </c>
      <c r="AS22" s="121">
        <f t="shared" si="0"/>
        <v>0</v>
      </c>
      <c r="AT22" s="124">
        <f t="shared" si="7"/>
        <v>53.97</v>
      </c>
      <c r="AU22" s="125">
        <f t="shared" si="8"/>
        <v>1</v>
      </c>
      <c r="AV22" s="123">
        <f t="shared" si="9"/>
        <v>135.15</v>
      </c>
      <c r="AW22" s="125">
        <f t="shared" si="10"/>
        <v>0</v>
      </c>
      <c r="AX22" s="123">
        <f>สูตรข้อมูล!P22</f>
        <v>164.33</v>
      </c>
      <c r="AY22" s="125">
        <f t="shared" si="11"/>
        <v>0</v>
      </c>
      <c r="AZ22" s="123">
        <f t="shared" si="12"/>
        <v>57.02</v>
      </c>
      <c r="BA22" s="125">
        <f t="shared" si="13"/>
        <v>1</v>
      </c>
      <c r="BB22" s="118">
        <f t="shared" si="14"/>
        <v>3</v>
      </c>
    </row>
    <row r="23" spans="1:54">
      <c r="B23" s="324"/>
      <c r="C23" s="126" t="s">
        <v>189</v>
      </c>
      <c r="D23" s="127" t="s">
        <v>53</v>
      </c>
      <c r="E23" s="128" t="s">
        <v>369</v>
      </c>
      <c r="F23" s="116">
        <v>3.17</v>
      </c>
      <c r="G23" s="116">
        <v>3.06</v>
      </c>
      <c r="H23" s="116">
        <v>0.73</v>
      </c>
      <c r="I23" s="116">
        <v>0.73</v>
      </c>
      <c r="J23" s="116">
        <v>140135297.02000001</v>
      </c>
      <c r="K23" s="116">
        <v>-17133341.719999999</v>
      </c>
      <c r="L23" s="116">
        <v>0.73</v>
      </c>
      <c r="M23" s="116">
        <v>206.91</v>
      </c>
      <c r="N23" s="116">
        <v>83.16</v>
      </c>
      <c r="O23" s="116">
        <v>81.89</v>
      </c>
      <c r="P23" s="116">
        <v>275.35000000000002</v>
      </c>
      <c r="Q23" s="116">
        <v>55.68</v>
      </c>
      <c r="R23" s="116">
        <v>56.97</v>
      </c>
      <c r="S23" s="116">
        <v>52.85</v>
      </c>
      <c r="T23" s="116">
        <v>56.07</v>
      </c>
      <c r="U23" s="116">
        <v>51.84</v>
      </c>
      <c r="V23" s="116">
        <v>57.59</v>
      </c>
      <c r="W23" s="116">
        <v>53.52</v>
      </c>
      <c r="X23" s="116">
        <v>48.31</v>
      </c>
      <c r="Y23" s="116">
        <v>-92.61</v>
      </c>
      <c r="Z23" s="116">
        <v>-7.08</v>
      </c>
      <c r="AA23" s="116">
        <v>-57.66</v>
      </c>
      <c r="AB23" s="116">
        <v>22.14</v>
      </c>
      <c r="AC23" s="116">
        <v>20.58</v>
      </c>
      <c r="AD23" s="116">
        <v>2.15</v>
      </c>
      <c r="AE23" s="116">
        <v>59.86</v>
      </c>
      <c r="AF23" s="116">
        <v>20.58</v>
      </c>
      <c r="AG23" s="116">
        <v>85157346.980000004</v>
      </c>
      <c r="AH23" s="116">
        <v>79139612.219999999</v>
      </c>
      <c r="AI23" s="117"/>
      <c r="AK23" s="119">
        <f t="shared" si="1"/>
        <v>59.86</v>
      </c>
      <c r="AL23" s="120">
        <f>IFERROR(INDEX('ค่าเฉลี่ย Q4_2564'!$D:$D,MATCH(E:E,'ค่าเฉลี่ย Q4_2564'!C:C,0)),)</f>
        <v>20.239999999999998</v>
      </c>
      <c r="AM23" s="121">
        <f t="shared" si="2"/>
        <v>1</v>
      </c>
      <c r="AN23" s="119">
        <f t="shared" si="3"/>
        <v>20.58</v>
      </c>
      <c r="AO23" s="120">
        <f>IFERROR(INDEX('ค่าเฉลี่ย Q4_2564'!$E:$E,MATCH(E:E,'ค่าเฉลี่ย Q4_2564'!C:C,0)),)</f>
        <v>17.989999999999998</v>
      </c>
      <c r="AP23" s="121">
        <f t="shared" si="4"/>
        <v>1</v>
      </c>
      <c r="AQ23" s="122">
        <f t="shared" si="5"/>
        <v>0.73</v>
      </c>
      <c r="AR23" s="123">
        <f t="shared" si="6"/>
        <v>206.91</v>
      </c>
      <c r="AS23" s="121">
        <f t="shared" si="0"/>
        <v>0</v>
      </c>
      <c r="AT23" s="124">
        <f t="shared" si="7"/>
        <v>83.16</v>
      </c>
      <c r="AU23" s="125">
        <f t="shared" si="8"/>
        <v>0</v>
      </c>
      <c r="AV23" s="123">
        <f t="shared" si="9"/>
        <v>81.89</v>
      </c>
      <c r="AW23" s="125">
        <f t="shared" si="10"/>
        <v>0</v>
      </c>
      <c r="AX23" s="123">
        <f>สูตรข้อมูล!P23</f>
        <v>275.35000000000002</v>
      </c>
      <c r="AY23" s="125">
        <f t="shared" si="11"/>
        <v>0</v>
      </c>
      <c r="AZ23" s="123">
        <f t="shared" si="12"/>
        <v>55.68</v>
      </c>
      <c r="BA23" s="125">
        <f t="shared" si="13"/>
        <v>1</v>
      </c>
      <c r="BB23" s="118">
        <f t="shared" si="14"/>
        <v>3</v>
      </c>
    </row>
    <row r="24" spans="1:54">
      <c r="B24" s="324"/>
      <c r="C24" s="126" t="s">
        <v>190</v>
      </c>
      <c r="D24" s="127" t="s">
        <v>54</v>
      </c>
      <c r="E24" s="128" t="s">
        <v>169</v>
      </c>
      <c r="F24" s="116">
        <v>2.99</v>
      </c>
      <c r="G24" s="116">
        <v>2.89</v>
      </c>
      <c r="H24" s="116">
        <v>0.77</v>
      </c>
      <c r="I24" s="116">
        <v>0.71</v>
      </c>
      <c r="J24" s="116">
        <v>101637440.8</v>
      </c>
      <c r="K24" s="116">
        <v>-11759371.699999999</v>
      </c>
      <c r="L24" s="116">
        <v>0.77</v>
      </c>
      <c r="M24" s="116">
        <v>203.21</v>
      </c>
      <c r="N24" s="116">
        <v>272.05</v>
      </c>
      <c r="O24" s="116">
        <v>175.78</v>
      </c>
      <c r="P24" s="116">
        <v>255.19</v>
      </c>
      <c r="Q24" s="116">
        <v>147.69</v>
      </c>
      <c r="R24" s="116">
        <v>75.58</v>
      </c>
      <c r="S24" s="116">
        <v>73.73</v>
      </c>
      <c r="T24" s="116">
        <v>72.87</v>
      </c>
      <c r="U24" s="116">
        <v>70.819999999999993</v>
      </c>
      <c r="V24" s="116">
        <v>73.709999999999994</v>
      </c>
      <c r="W24" s="116">
        <v>71.72</v>
      </c>
      <c r="X24" s="116">
        <v>29.19</v>
      </c>
      <c r="Y24" s="116">
        <v>-86.52</v>
      </c>
      <c r="Z24" s="116">
        <v>-13.44</v>
      </c>
      <c r="AA24" s="116">
        <v>-63.9</v>
      </c>
      <c r="AB24" s="116">
        <v>25.12</v>
      </c>
      <c r="AC24" s="116">
        <v>24.45</v>
      </c>
      <c r="AD24" s="116">
        <v>3.54</v>
      </c>
      <c r="AE24" s="116">
        <v>76.099999999999994</v>
      </c>
      <c r="AF24" s="116">
        <v>24.45</v>
      </c>
      <c r="AG24" s="116">
        <v>49525607.840000004</v>
      </c>
      <c r="AH24" s="116">
        <v>48188462.780000001</v>
      </c>
      <c r="AI24" s="117"/>
      <c r="AK24" s="119">
        <f t="shared" si="1"/>
        <v>76.099999999999994</v>
      </c>
      <c r="AL24" s="120">
        <f>IFERROR(INDEX('ค่าเฉลี่ย Q4_2564'!$D:$D,MATCH(E:E,'ค่าเฉลี่ย Q4_2564'!C:C,0)),)</f>
        <v>14.88</v>
      </c>
      <c r="AM24" s="121">
        <f t="shared" si="2"/>
        <v>1</v>
      </c>
      <c r="AN24" s="119">
        <f t="shared" si="3"/>
        <v>24.45</v>
      </c>
      <c r="AO24" s="120">
        <f>IFERROR(INDEX('ค่าเฉลี่ย Q4_2564'!$E:$E,MATCH(E:E,'ค่าเฉลี่ย Q4_2564'!C:C,0)),)</f>
        <v>14.61</v>
      </c>
      <c r="AP24" s="121">
        <f t="shared" si="4"/>
        <v>1</v>
      </c>
      <c r="AQ24" s="122">
        <f t="shared" si="5"/>
        <v>0.77</v>
      </c>
      <c r="AR24" s="123">
        <f t="shared" si="6"/>
        <v>203.21</v>
      </c>
      <c r="AS24" s="121">
        <f t="shared" si="0"/>
        <v>0</v>
      </c>
      <c r="AT24" s="124">
        <f t="shared" si="7"/>
        <v>272.05</v>
      </c>
      <c r="AU24" s="125">
        <f t="shared" si="8"/>
        <v>0</v>
      </c>
      <c r="AV24" s="123">
        <f t="shared" si="9"/>
        <v>175.78</v>
      </c>
      <c r="AW24" s="125">
        <f t="shared" si="10"/>
        <v>0</v>
      </c>
      <c r="AX24" s="123">
        <f>สูตรข้อมูล!P24</f>
        <v>255.19</v>
      </c>
      <c r="AY24" s="125">
        <f t="shared" si="11"/>
        <v>0</v>
      </c>
      <c r="AZ24" s="123">
        <f t="shared" si="12"/>
        <v>147.69</v>
      </c>
      <c r="BA24" s="125">
        <f t="shared" si="13"/>
        <v>0</v>
      </c>
      <c r="BB24" s="118">
        <f t="shared" si="14"/>
        <v>2</v>
      </c>
    </row>
    <row r="25" spans="1:54">
      <c r="B25" s="324"/>
      <c r="C25" s="126" t="s">
        <v>191</v>
      </c>
      <c r="D25" s="127" t="s">
        <v>66</v>
      </c>
      <c r="E25" s="128" t="s">
        <v>169</v>
      </c>
      <c r="F25" s="116">
        <v>2.23</v>
      </c>
      <c r="G25" s="116">
        <v>2.0699999999999998</v>
      </c>
      <c r="H25" s="116">
        <v>0.93</v>
      </c>
      <c r="I25" s="116">
        <v>0.51</v>
      </c>
      <c r="J25" s="116">
        <v>16164187.34</v>
      </c>
      <c r="K25" s="116">
        <v>-879040.78</v>
      </c>
      <c r="L25" s="116">
        <v>0.93</v>
      </c>
      <c r="M25" s="116">
        <v>312.66000000000003</v>
      </c>
      <c r="N25" s="116">
        <v>71.680000000000007</v>
      </c>
      <c r="O25" s="116">
        <v>189.21</v>
      </c>
      <c r="P25" s="116">
        <v>224.59</v>
      </c>
      <c r="Q25" s="116">
        <v>65.13</v>
      </c>
      <c r="R25" s="116">
        <v>35.42</v>
      </c>
      <c r="S25" s="116">
        <v>31.82</v>
      </c>
      <c r="T25" s="116">
        <v>22.04</v>
      </c>
      <c r="U25" s="116">
        <v>18.14</v>
      </c>
      <c r="V25" s="116">
        <v>39.17</v>
      </c>
      <c r="W25" s="116">
        <v>36.11</v>
      </c>
      <c r="X25" s="116">
        <v>82.06</v>
      </c>
      <c r="Y25" s="116">
        <v>-80.67</v>
      </c>
      <c r="Z25" s="116">
        <v>-19.07</v>
      </c>
      <c r="AA25" s="116">
        <v>-68.989999999999995</v>
      </c>
      <c r="AB25" s="116">
        <v>22.91</v>
      </c>
      <c r="AC25" s="116">
        <v>21.12</v>
      </c>
      <c r="AD25" s="116">
        <v>1.57</v>
      </c>
      <c r="AE25" s="116">
        <v>50.28</v>
      </c>
      <c r="AF25" s="116">
        <v>21.12</v>
      </c>
      <c r="AG25" s="116">
        <v>10226995.029999999</v>
      </c>
      <c r="AH25" s="116">
        <v>9432986.9600000009</v>
      </c>
      <c r="AI25" s="117"/>
      <c r="AK25" s="119">
        <f t="shared" si="1"/>
        <v>50.28</v>
      </c>
      <c r="AL25" s="120">
        <f>IFERROR(INDEX('ค่าเฉลี่ย Q4_2564'!$D:$D,MATCH(E:E,'ค่าเฉลี่ย Q4_2564'!C:C,0)),)</f>
        <v>14.88</v>
      </c>
      <c r="AM25" s="121">
        <f t="shared" si="2"/>
        <v>1</v>
      </c>
      <c r="AN25" s="119">
        <f t="shared" si="3"/>
        <v>21.12</v>
      </c>
      <c r="AO25" s="120">
        <f>IFERROR(INDEX('ค่าเฉลี่ย Q4_2564'!$E:$E,MATCH(E:E,'ค่าเฉลี่ย Q4_2564'!C:C,0)),)</f>
        <v>14.61</v>
      </c>
      <c r="AP25" s="121">
        <f t="shared" si="4"/>
        <v>1</v>
      </c>
      <c r="AQ25" s="122">
        <f t="shared" si="5"/>
        <v>0.93</v>
      </c>
      <c r="AR25" s="123">
        <f t="shared" si="6"/>
        <v>312.66000000000003</v>
      </c>
      <c r="AS25" s="121">
        <f t="shared" si="0"/>
        <v>0</v>
      </c>
      <c r="AT25" s="124">
        <f t="shared" si="7"/>
        <v>71.680000000000007</v>
      </c>
      <c r="AU25" s="125">
        <f t="shared" si="8"/>
        <v>0</v>
      </c>
      <c r="AV25" s="123">
        <f t="shared" si="9"/>
        <v>189.21</v>
      </c>
      <c r="AW25" s="125">
        <f t="shared" si="10"/>
        <v>0</v>
      </c>
      <c r="AX25" s="123">
        <f>สูตรข้อมูล!P25</f>
        <v>224.59</v>
      </c>
      <c r="AY25" s="125">
        <f t="shared" si="11"/>
        <v>0</v>
      </c>
      <c r="AZ25" s="123">
        <f t="shared" si="12"/>
        <v>65.13</v>
      </c>
      <c r="BA25" s="125">
        <f t="shared" si="13"/>
        <v>0</v>
      </c>
      <c r="BB25" s="118">
        <f t="shared" si="14"/>
        <v>2</v>
      </c>
    </row>
    <row r="26" spans="1:54">
      <c r="B26" s="324"/>
      <c r="C26" s="126" t="s">
        <v>192</v>
      </c>
      <c r="D26" s="127" t="s">
        <v>75</v>
      </c>
      <c r="E26" s="128" t="s">
        <v>193</v>
      </c>
      <c r="F26" s="116">
        <v>8.73</v>
      </c>
      <c r="G26" s="116">
        <v>8.39</v>
      </c>
      <c r="H26" s="116">
        <v>7.4</v>
      </c>
      <c r="I26" s="116">
        <v>0.11</v>
      </c>
      <c r="J26" s="116">
        <v>46189151.990000002</v>
      </c>
      <c r="K26" s="116">
        <v>38206518.670000002</v>
      </c>
      <c r="L26" s="116">
        <v>7.4</v>
      </c>
      <c r="M26" s="116">
        <v>74.72</v>
      </c>
      <c r="N26" s="116">
        <v>181.19</v>
      </c>
      <c r="O26" s="116">
        <v>80.19</v>
      </c>
      <c r="P26" s="116">
        <v>394.84</v>
      </c>
      <c r="Q26" s="116">
        <v>103.46</v>
      </c>
      <c r="R26" s="116">
        <v>49.24</v>
      </c>
      <c r="S26" s="116">
        <v>44.92</v>
      </c>
      <c r="T26" s="116">
        <v>41.14</v>
      </c>
      <c r="U26" s="116">
        <v>36.64</v>
      </c>
      <c r="V26" s="116">
        <v>43.51</v>
      </c>
      <c r="W26" s="116">
        <v>39.42</v>
      </c>
      <c r="X26" s="116">
        <v>66.7</v>
      </c>
      <c r="Y26" s="116">
        <v>-80.59</v>
      </c>
      <c r="Z26" s="116">
        <v>-14.41</v>
      </c>
      <c r="AA26" s="116">
        <v>-60.65</v>
      </c>
      <c r="AB26" s="116">
        <v>10.98</v>
      </c>
      <c r="AC26" s="116">
        <v>9.94</v>
      </c>
      <c r="AD26" s="116">
        <v>1.65</v>
      </c>
      <c r="AE26" s="116">
        <v>47.73</v>
      </c>
      <c r="AF26" s="116">
        <v>9.92</v>
      </c>
      <c r="AG26" s="116">
        <v>8672686.0600000005</v>
      </c>
      <c r="AH26" s="116">
        <v>7854395.3700000001</v>
      </c>
      <c r="AI26" s="117"/>
      <c r="AK26" s="119">
        <f t="shared" si="1"/>
        <v>47.73</v>
      </c>
      <c r="AL26" s="120">
        <f>IFERROR(INDEX('ค่าเฉลี่ย Q4_2564'!$D:$D,MATCH(E:E,'ค่าเฉลี่ย Q4_2564'!C:C,0)),)</f>
        <v>13.92</v>
      </c>
      <c r="AM26" s="121">
        <f t="shared" si="2"/>
        <v>1</v>
      </c>
      <c r="AN26" s="119">
        <f t="shared" si="3"/>
        <v>9.92</v>
      </c>
      <c r="AO26" s="120">
        <f>IFERROR(INDEX('ค่าเฉลี่ย Q4_2564'!$E:$E,MATCH(E:E,'ค่าเฉลี่ย Q4_2564'!C:C,0)),)</f>
        <v>10.23</v>
      </c>
      <c r="AP26" s="121">
        <f t="shared" si="4"/>
        <v>0</v>
      </c>
      <c r="AQ26" s="122">
        <f t="shared" si="5"/>
        <v>7.4</v>
      </c>
      <c r="AR26" s="123">
        <f t="shared" si="6"/>
        <v>74.72</v>
      </c>
      <c r="AS26" s="121">
        <f t="shared" si="0"/>
        <v>1</v>
      </c>
      <c r="AT26" s="124">
        <f t="shared" si="7"/>
        <v>181.19</v>
      </c>
      <c r="AU26" s="125">
        <f t="shared" si="8"/>
        <v>0</v>
      </c>
      <c r="AV26" s="123">
        <f t="shared" si="9"/>
        <v>80.19</v>
      </c>
      <c r="AW26" s="125">
        <f t="shared" si="10"/>
        <v>0</v>
      </c>
      <c r="AX26" s="123">
        <f>สูตรข้อมูล!P26</f>
        <v>394.84</v>
      </c>
      <c r="AY26" s="125">
        <f t="shared" si="11"/>
        <v>0</v>
      </c>
      <c r="AZ26" s="123">
        <f t="shared" si="12"/>
        <v>103.46</v>
      </c>
      <c r="BA26" s="125">
        <f t="shared" si="13"/>
        <v>0</v>
      </c>
      <c r="BB26" s="118">
        <f t="shared" si="14"/>
        <v>2</v>
      </c>
    </row>
    <row r="27" spans="1:54">
      <c r="B27" s="320" t="s">
        <v>194</v>
      </c>
      <c r="C27" s="129" t="s">
        <v>195</v>
      </c>
      <c r="D27" s="130" t="s">
        <v>3</v>
      </c>
      <c r="E27" s="131" t="s">
        <v>164</v>
      </c>
      <c r="F27" s="116">
        <v>4.07</v>
      </c>
      <c r="G27" s="116">
        <v>3.82</v>
      </c>
      <c r="H27" s="116">
        <v>2.0299999999999998</v>
      </c>
      <c r="I27" s="116">
        <v>0.44</v>
      </c>
      <c r="J27" s="116">
        <v>2494441676.3200002</v>
      </c>
      <c r="K27" s="116">
        <v>846828438.44000006</v>
      </c>
      <c r="L27" s="116">
        <v>2.0299999999999998</v>
      </c>
      <c r="M27" s="116">
        <v>37.33</v>
      </c>
      <c r="N27" s="116">
        <v>128.91</v>
      </c>
      <c r="O27" s="116">
        <v>161.51</v>
      </c>
      <c r="P27" s="116">
        <v>225.12</v>
      </c>
      <c r="Q27" s="116">
        <v>47.26</v>
      </c>
      <c r="R27" s="116">
        <v>18.78</v>
      </c>
      <c r="S27" s="116">
        <v>13.76</v>
      </c>
      <c r="T27" s="116">
        <v>-8.25</v>
      </c>
      <c r="U27" s="116">
        <v>-13.65</v>
      </c>
      <c r="V27" s="116">
        <v>16.899999999999999</v>
      </c>
      <c r="W27" s="116">
        <v>12.83</v>
      </c>
      <c r="X27" s="116">
        <v>116.85</v>
      </c>
      <c r="Y27" s="116">
        <v>-70.34</v>
      </c>
      <c r="Z27" s="116">
        <v>-26.87</v>
      </c>
      <c r="AA27" s="116">
        <v>-29.53</v>
      </c>
      <c r="AB27" s="116">
        <v>5.36</v>
      </c>
      <c r="AC27" s="116">
        <v>4.07</v>
      </c>
      <c r="AD27" s="116">
        <v>1.1299999999999999</v>
      </c>
      <c r="AE27" s="116">
        <v>20.420000000000002</v>
      </c>
      <c r="AF27" s="116">
        <v>3.76</v>
      </c>
      <c r="AG27" s="116">
        <v>211571037.90000001</v>
      </c>
      <c r="AH27" s="116">
        <v>163072991.38999999</v>
      </c>
      <c r="AI27" s="117"/>
      <c r="AK27" s="119">
        <f t="shared" si="1"/>
        <v>20.420000000000002</v>
      </c>
      <c r="AL27" s="120">
        <f>IFERROR(INDEX('ค่าเฉลี่ย Q4_2564'!$D:$D,MATCH(E:E,'ค่าเฉลี่ย Q4_2564'!C:C,0)),)</f>
        <v>13.67</v>
      </c>
      <c r="AM27" s="121">
        <f t="shared" si="2"/>
        <v>1</v>
      </c>
      <c r="AN27" s="119">
        <f t="shared" si="3"/>
        <v>3.76</v>
      </c>
      <c r="AO27" s="120">
        <f>IFERROR(INDEX('ค่าเฉลี่ย Q4_2564'!$E:$E,MATCH(E:E,'ค่าเฉลี่ย Q4_2564'!C:C,0)),)</f>
        <v>10.27</v>
      </c>
      <c r="AP27" s="121">
        <f t="shared" si="4"/>
        <v>0</v>
      </c>
      <c r="AQ27" s="122">
        <f t="shared" si="5"/>
        <v>2.0299999999999998</v>
      </c>
      <c r="AR27" s="123">
        <f t="shared" si="6"/>
        <v>37.33</v>
      </c>
      <c r="AS27" s="121">
        <f t="shared" si="0"/>
        <v>1</v>
      </c>
      <c r="AT27" s="124">
        <f t="shared" si="7"/>
        <v>128.91</v>
      </c>
      <c r="AU27" s="125">
        <f t="shared" si="8"/>
        <v>0</v>
      </c>
      <c r="AV27" s="123">
        <f t="shared" si="9"/>
        <v>161.51</v>
      </c>
      <c r="AW27" s="125">
        <f t="shared" si="10"/>
        <v>0</v>
      </c>
      <c r="AX27" s="123">
        <f>สูตรข้อมูล!P27</f>
        <v>225.12</v>
      </c>
      <c r="AY27" s="125">
        <f t="shared" si="11"/>
        <v>0</v>
      </c>
      <c r="AZ27" s="123">
        <f t="shared" si="12"/>
        <v>47.26</v>
      </c>
      <c r="BA27" s="125">
        <f t="shared" si="13"/>
        <v>1</v>
      </c>
      <c r="BB27" s="118">
        <f t="shared" si="14"/>
        <v>3</v>
      </c>
    </row>
    <row r="28" spans="1:54">
      <c r="A28" s="132"/>
      <c r="B28" s="320"/>
      <c r="C28" s="129" t="s">
        <v>196</v>
      </c>
      <c r="D28" s="130" t="s">
        <v>15</v>
      </c>
      <c r="E28" s="131" t="s">
        <v>369</v>
      </c>
      <c r="F28" s="116">
        <v>11.68</v>
      </c>
      <c r="G28" s="116">
        <v>11.4</v>
      </c>
      <c r="H28" s="116">
        <v>8.51</v>
      </c>
      <c r="I28" s="116">
        <v>0.25</v>
      </c>
      <c r="J28" s="116">
        <v>515269898.48000002</v>
      </c>
      <c r="K28" s="116">
        <v>362525585.30000001</v>
      </c>
      <c r="L28" s="116">
        <v>8.51</v>
      </c>
      <c r="M28" s="116">
        <v>64.92</v>
      </c>
      <c r="N28" s="116">
        <v>145.26</v>
      </c>
      <c r="O28" s="116">
        <v>108.61</v>
      </c>
      <c r="P28" s="116">
        <v>290.08999999999997</v>
      </c>
      <c r="Q28" s="116">
        <v>64.72</v>
      </c>
      <c r="R28" s="116">
        <v>54.8</v>
      </c>
      <c r="S28" s="116">
        <v>49.11</v>
      </c>
      <c r="T28" s="116">
        <v>49.93</v>
      </c>
      <c r="U28" s="116">
        <v>44.11</v>
      </c>
      <c r="V28" s="116">
        <v>50.17</v>
      </c>
      <c r="W28" s="116">
        <v>45.17</v>
      </c>
      <c r="X28" s="116">
        <v>64.05</v>
      </c>
      <c r="Y28" s="116">
        <v>-76.11</v>
      </c>
      <c r="Z28" s="116">
        <v>-11.11</v>
      </c>
      <c r="AA28" s="116">
        <v>-43.33</v>
      </c>
      <c r="AB28" s="116">
        <v>11.83</v>
      </c>
      <c r="AC28" s="116">
        <v>10.65</v>
      </c>
      <c r="AD28" s="116">
        <v>1.82</v>
      </c>
      <c r="AE28" s="116">
        <v>58.55</v>
      </c>
      <c r="AF28" s="116">
        <v>10.65</v>
      </c>
      <c r="AG28" s="116">
        <v>104989083.2</v>
      </c>
      <c r="AH28" s="116">
        <v>94625883.549999997</v>
      </c>
      <c r="AI28" s="117"/>
      <c r="AK28" s="119">
        <f t="shared" si="1"/>
        <v>58.55</v>
      </c>
      <c r="AL28" s="120">
        <f>IFERROR(INDEX('ค่าเฉลี่ย Q4_2564'!$D:$D,MATCH(E:E,'ค่าเฉลี่ย Q4_2564'!C:C,0)),)</f>
        <v>20.239999999999998</v>
      </c>
      <c r="AM28" s="121">
        <f t="shared" si="2"/>
        <v>1</v>
      </c>
      <c r="AN28" s="119">
        <f t="shared" si="3"/>
        <v>10.65</v>
      </c>
      <c r="AO28" s="120">
        <f>IFERROR(INDEX('ค่าเฉลี่ย Q4_2564'!$E:$E,MATCH(E:E,'ค่าเฉลี่ย Q4_2564'!C:C,0)),)</f>
        <v>17.989999999999998</v>
      </c>
      <c r="AP28" s="121">
        <f t="shared" si="4"/>
        <v>0</v>
      </c>
      <c r="AQ28" s="122">
        <f t="shared" si="5"/>
        <v>8.51</v>
      </c>
      <c r="AR28" s="123">
        <f t="shared" si="6"/>
        <v>64.92</v>
      </c>
      <c r="AS28" s="121">
        <f t="shared" si="0"/>
        <v>1</v>
      </c>
      <c r="AT28" s="124">
        <f t="shared" si="7"/>
        <v>145.26</v>
      </c>
      <c r="AU28" s="125">
        <f t="shared" si="8"/>
        <v>0</v>
      </c>
      <c r="AV28" s="123">
        <f t="shared" si="9"/>
        <v>108.61</v>
      </c>
      <c r="AW28" s="125">
        <f t="shared" si="10"/>
        <v>0</v>
      </c>
      <c r="AX28" s="123">
        <f>สูตรข้อมูล!P28</f>
        <v>290.08999999999997</v>
      </c>
      <c r="AY28" s="125">
        <f t="shared" si="11"/>
        <v>0</v>
      </c>
      <c r="AZ28" s="123">
        <f t="shared" si="12"/>
        <v>64.72</v>
      </c>
      <c r="BA28" s="125">
        <f t="shared" si="13"/>
        <v>0</v>
      </c>
      <c r="BB28" s="118">
        <f t="shared" si="14"/>
        <v>2</v>
      </c>
    </row>
    <row r="29" spans="1:54">
      <c r="B29" s="320"/>
      <c r="C29" s="129" t="s">
        <v>197</v>
      </c>
      <c r="D29" s="130" t="s">
        <v>16</v>
      </c>
      <c r="E29" s="131" t="s">
        <v>169</v>
      </c>
      <c r="F29" s="116">
        <v>4.5199999999999996</v>
      </c>
      <c r="G29" s="116">
        <v>4.4000000000000004</v>
      </c>
      <c r="H29" s="116">
        <v>2.71</v>
      </c>
      <c r="I29" s="116">
        <v>0.37</v>
      </c>
      <c r="J29" s="116">
        <v>60544252.710000001</v>
      </c>
      <c r="K29" s="116">
        <v>29471960.870000001</v>
      </c>
      <c r="L29" s="116">
        <v>2.71</v>
      </c>
      <c r="M29" s="116">
        <v>106.6</v>
      </c>
      <c r="N29" s="116">
        <v>239.43</v>
      </c>
      <c r="O29" s="116">
        <v>99.99</v>
      </c>
      <c r="P29" s="116">
        <v>370.74</v>
      </c>
      <c r="Q29" s="116">
        <v>56.97</v>
      </c>
      <c r="R29" s="116">
        <v>46.93</v>
      </c>
      <c r="S29" s="116">
        <v>42.02</v>
      </c>
      <c r="T29" s="116">
        <v>41.42</v>
      </c>
      <c r="U29" s="116">
        <v>36.35</v>
      </c>
      <c r="V29" s="116">
        <v>42.4</v>
      </c>
      <c r="W29" s="116">
        <v>38.24</v>
      </c>
      <c r="X29" s="116">
        <v>75.209999999999994</v>
      </c>
      <c r="Y29" s="116">
        <v>-73.33</v>
      </c>
      <c r="Z29" s="116">
        <v>-11.29</v>
      </c>
      <c r="AA29" s="116">
        <v>-54.51</v>
      </c>
      <c r="AB29" s="116">
        <v>17.23</v>
      </c>
      <c r="AC29" s="116">
        <v>15.53</v>
      </c>
      <c r="AD29" s="116">
        <v>1.62</v>
      </c>
      <c r="AE29" s="116">
        <v>50.33</v>
      </c>
      <c r="AF29" s="116">
        <v>15.53</v>
      </c>
      <c r="AG29" s="116">
        <v>18942248.370000001</v>
      </c>
      <c r="AH29" s="116">
        <v>17526253.73</v>
      </c>
      <c r="AI29" s="117"/>
      <c r="AK29" s="119">
        <f t="shared" si="1"/>
        <v>50.33</v>
      </c>
      <c r="AL29" s="120">
        <f>IFERROR(INDEX('ค่าเฉลี่ย Q4_2564'!$D:$D,MATCH(E:E,'ค่าเฉลี่ย Q4_2564'!C:C,0)),)</f>
        <v>14.88</v>
      </c>
      <c r="AM29" s="121">
        <f t="shared" si="2"/>
        <v>1</v>
      </c>
      <c r="AN29" s="119">
        <f t="shared" si="3"/>
        <v>15.53</v>
      </c>
      <c r="AO29" s="120">
        <f>IFERROR(INDEX('ค่าเฉลี่ย Q4_2564'!$E:$E,MATCH(E:E,'ค่าเฉลี่ย Q4_2564'!C:C,0)),)</f>
        <v>14.61</v>
      </c>
      <c r="AP29" s="121">
        <f t="shared" si="4"/>
        <v>1</v>
      </c>
      <c r="AQ29" s="122">
        <f t="shared" si="5"/>
        <v>2.71</v>
      </c>
      <c r="AR29" s="123">
        <f t="shared" si="6"/>
        <v>106.6</v>
      </c>
      <c r="AS29" s="121">
        <f t="shared" si="0"/>
        <v>0</v>
      </c>
      <c r="AT29" s="124">
        <f t="shared" si="7"/>
        <v>239.43</v>
      </c>
      <c r="AU29" s="125">
        <f t="shared" si="8"/>
        <v>0</v>
      </c>
      <c r="AV29" s="123">
        <f t="shared" si="9"/>
        <v>99.99</v>
      </c>
      <c r="AW29" s="125">
        <f t="shared" si="10"/>
        <v>0</v>
      </c>
      <c r="AX29" s="123">
        <f>สูตรข้อมูล!P29</f>
        <v>370.74</v>
      </c>
      <c r="AY29" s="125">
        <f t="shared" si="11"/>
        <v>0</v>
      </c>
      <c r="AZ29" s="123">
        <f t="shared" si="12"/>
        <v>56.97</v>
      </c>
      <c r="BA29" s="125">
        <f t="shared" si="13"/>
        <v>1</v>
      </c>
      <c r="BB29" s="118">
        <f t="shared" si="14"/>
        <v>3</v>
      </c>
    </row>
    <row r="30" spans="1:54">
      <c r="B30" s="320"/>
      <c r="C30" s="129" t="s">
        <v>198</v>
      </c>
      <c r="D30" s="130" t="s">
        <v>17</v>
      </c>
      <c r="E30" s="131" t="s">
        <v>200</v>
      </c>
      <c r="F30" s="116">
        <v>3.09</v>
      </c>
      <c r="G30" s="116">
        <v>2.88</v>
      </c>
      <c r="H30" s="116">
        <v>2.34</v>
      </c>
      <c r="I30" s="116">
        <v>0.17</v>
      </c>
      <c r="J30" s="116">
        <v>680128471.16999996</v>
      </c>
      <c r="K30" s="116">
        <v>437110911.27999997</v>
      </c>
      <c r="L30" s="116">
        <v>2.34</v>
      </c>
      <c r="M30" s="116">
        <v>652.75</v>
      </c>
      <c r="N30" s="116">
        <v>404.28</v>
      </c>
      <c r="O30" s="116">
        <v>87.41</v>
      </c>
      <c r="P30" s="116">
        <v>430.38</v>
      </c>
      <c r="Q30" s="116">
        <v>101.94</v>
      </c>
      <c r="R30" s="116">
        <v>42.58</v>
      </c>
      <c r="S30" s="116">
        <v>36.67</v>
      </c>
      <c r="T30" s="116">
        <v>41.98</v>
      </c>
      <c r="U30" s="116">
        <v>35.9</v>
      </c>
      <c r="V30" s="116">
        <v>39.08</v>
      </c>
      <c r="W30" s="116">
        <v>34.17</v>
      </c>
      <c r="X30" s="116">
        <v>81.349999999999994</v>
      </c>
      <c r="Y30" s="116">
        <v>-73.39</v>
      </c>
      <c r="Z30" s="116">
        <v>-5.37</v>
      </c>
      <c r="AA30" s="116">
        <v>-32.42</v>
      </c>
      <c r="AB30" s="116">
        <v>11.2</v>
      </c>
      <c r="AC30" s="116">
        <v>9.8000000000000007</v>
      </c>
      <c r="AD30" s="116">
        <v>1.52</v>
      </c>
      <c r="AE30" s="116">
        <v>36.32</v>
      </c>
      <c r="AF30" s="116">
        <v>9.8000000000000007</v>
      </c>
      <c r="AG30" s="116">
        <v>156307252.86000001</v>
      </c>
      <c r="AH30" s="116">
        <v>181717643.86000001</v>
      </c>
      <c r="AI30" s="117"/>
      <c r="AK30" s="119">
        <f t="shared" si="1"/>
        <v>36.32</v>
      </c>
      <c r="AL30" s="120">
        <f>IFERROR(INDEX('ค่าเฉลี่ย Q4_2564'!$D:$D,MATCH(E:E,'ค่าเฉลี่ย Q4_2564'!C:C,0)),)</f>
        <v>18.97</v>
      </c>
      <c r="AM30" s="121">
        <f t="shared" si="2"/>
        <v>1</v>
      </c>
      <c r="AN30" s="119">
        <f t="shared" si="3"/>
        <v>9.8000000000000007</v>
      </c>
      <c r="AO30" s="120">
        <f>IFERROR(INDEX('ค่าเฉลี่ย Q4_2564'!$E:$E,MATCH(E:E,'ค่าเฉลี่ย Q4_2564'!C:C,0)),)</f>
        <v>17.260000000000002</v>
      </c>
      <c r="AP30" s="121">
        <f t="shared" si="4"/>
        <v>0</v>
      </c>
      <c r="AQ30" s="122">
        <f t="shared" si="5"/>
        <v>2.34</v>
      </c>
      <c r="AR30" s="123">
        <f t="shared" si="6"/>
        <v>652.75</v>
      </c>
      <c r="AS30" s="121">
        <f t="shared" si="0"/>
        <v>0</v>
      </c>
      <c r="AT30" s="124">
        <f t="shared" si="7"/>
        <v>404.28</v>
      </c>
      <c r="AU30" s="125">
        <f t="shared" si="8"/>
        <v>0</v>
      </c>
      <c r="AV30" s="123">
        <f t="shared" si="9"/>
        <v>87.41</v>
      </c>
      <c r="AW30" s="125">
        <f t="shared" si="10"/>
        <v>0</v>
      </c>
      <c r="AX30" s="123">
        <f>สูตรข้อมูล!P30</f>
        <v>430.38</v>
      </c>
      <c r="AY30" s="125">
        <f t="shared" si="11"/>
        <v>0</v>
      </c>
      <c r="AZ30" s="123">
        <f t="shared" si="12"/>
        <v>101.94</v>
      </c>
      <c r="BA30" s="125">
        <f t="shared" si="13"/>
        <v>0</v>
      </c>
      <c r="BB30" s="118">
        <f t="shared" si="14"/>
        <v>1</v>
      </c>
    </row>
    <row r="31" spans="1:54">
      <c r="B31" s="320"/>
      <c r="C31" s="129" t="s">
        <v>201</v>
      </c>
      <c r="D31" s="130" t="s">
        <v>18</v>
      </c>
      <c r="E31" s="131" t="s">
        <v>169</v>
      </c>
      <c r="F31" s="116">
        <v>2.31</v>
      </c>
      <c r="G31" s="116">
        <v>2.15</v>
      </c>
      <c r="H31" s="116">
        <v>1.36</v>
      </c>
      <c r="I31" s="116">
        <v>0.33</v>
      </c>
      <c r="J31" s="116">
        <v>31171404.260000002</v>
      </c>
      <c r="K31" s="116">
        <v>8458193.4600000009</v>
      </c>
      <c r="L31" s="116">
        <v>1.36</v>
      </c>
      <c r="M31" s="116">
        <v>160.59</v>
      </c>
      <c r="N31" s="116">
        <v>158.84</v>
      </c>
      <c r="O31" s="116">
        <v>133.87</v>
      </c>
      <c r="P31" s="116">
        <v>222.3</v>
      </c>
      <c r="Q31" s="116">
        <v>104.07</v>
      </c>
      <c r="R31" s="116">
        <v>36.630000000000003</v>
      </c>
      <c r="S31" s="116">
        <v>33.590000000000003</v>
      </c>
      <c r="T31" s="116">
        <v>23.97</v>
      </c>
      <c r="U31" s="116">
        <v>20.72</v>
      </c>
      <c r="V31" s="116">
        <v>24.13</v>
      </c>
      <c r="W31" s="116">
        <v>21.29</v>
      </c>
      <c r="X31" s="116">
        <v>89.91</v>
      </c>
      <c r="Y31" s="116">
        <v>-70.83</v>
      </c>
      <c r="Z31" s="116">
        <v>-17.3</v>
      </c>
      <c r="AA31" s="116">
        <v>-58.45</v>
      </c>
      <c r="AB31" s="116">
        <v>8.9499999999999993</v>
      </c>
      <c r="AC31" s="116">
        <v>7.9</v>
      </c>
      <c r="AD31" s="116">
        <v>1.27</v>
      </c>
      <c r="AE31" s="116">
        <v>27.57</v>
      </c>
      <c r="AF31" s="116">
        <v>7.9</v>
      </c>
      <c r="AG31" s="116">
        <v>7700323.4299999997</v>
      </c>
      <c r="AH31" s="116">
        <v>6794179.7699999996</v>
      </c>
      <c r="AI31" s="117"/>
      <c r="AK31" s="119">
        <f t="shared" si="1"/>
        <v>27.57</v>
      </c>
      <c r="AL31" s="120">
        <f>IFERROR(INDEX('ค่าเฉลี่ย Q4_2564'!$D:$D,MATCH(E:E,'ค่าเฉลี่ย Q4_2564'!C:C,0)),)</f>
        <v>14.88</v>
      </c>
      <c r="AM31" s="121">
        <f t="shared" si="2"/>
        <v>1</v>
      </c>
      <c r="AN31" s="119">
        <f t="shared" si="3"/>
        <v>7.9</v>
      </c>
      <c r="AO31" s="120">
        <f>IFERROR(INDEX('ค่าเฉลี่ย Q4_2564'!$E:$E,MATCH(E:E,'ค่าเฉลี่ย Q4_2564'!C:C,0)),)</f>
        <v>14.61</v>
      </c>
      <c r="AP31" s="121">
        <f t="shared" si="4"/>
        <v>0</v>
      </c>
      <c r="AQ31" s="122">
        <f t="shared" si="5"/>
        <v>1.36</v>
      </c>
      <c r="AR31" s="123">
        <f t="shared" si="6"/>
        <v>160.59</v>
      </c>
      <c r="AS31" s="121">
        <f t="shared" si="0"/>
        <v>0</v>
      </c>
      <c r="AT31" s="124">
        <f t="shared" si="7"/>
        <v>158.84</v>
      </c>
      <c r="AU31" s="125">
        <f t="shared" si="8"/>
        <v>0</v>
      </c>
      <c r="AV31" s="123">
        <f t="shared" si="9"/>
        <v>133.87</v>
      </c>
      <c r="AW31" s="125">
        <f t="shared" si="10"/>
        <v>0</v>
      </c>
      <c r="AX31" s="123">
        <f>สูตรข้อมูล!P31</f>
        <v>222.3</v>
      </c>
      <c r="AY31" s="125">
        <f t="shared" si="11"/>
        <v>0</v>
      </c>
      <c r="AZ31" s="123">
        <f t="shared" si="12"/>
        <v>104.07</v>
      </c>
      <c r="BA31" s="125">
        <f t="shared" si="13"/>
        <v>0</v>
      </c>
      <c r="BB31" s="118">
        <f t="shared" si="14"/>
        <v>1</v>
      </c>
    </row>
    <row r="32" spans="1:54">
      <c r="B32" s="320"/>
      <c r="C32" s="129" t="s">
        <v>202</v>
      </c>
      <c r="D32" s="130" t="s">
        <v>19</v>
      </c>
      <c r="E32" s="131" t="s">
        <v>167</v>
      </c>
      <c r="F32" s="116">
        <v>4.0199999999999996</v>
      </c>
      <c r="G32" s="116">
        <v>3.9</v>
      </c>
      <c r="H32" s="116">
        <v>2.5499999999999998</v>
      </c>
      <c r="I32" s="116">
        <v>0.34</v>
      </c>
      <c r="J32" s="116">
        <v>141113038.47999999</v>
      </c>
      <c r="K32" s="116">
        <v>72273152.840000004</v>
      </c>
      <c r="L32" s="116">
        <v>2.5499999999999998</v>
      </c>
      <c r="M32" s="116">
        <v>113.12</v>
      </c>
      <c r="N32" s="116">
        <v>123.22</v>
      </c>
      <c r="O32" s="116">
        <v>93.85</v>
      </c>
      <c r="P32" s="116">
        <v>308.36</v>
      </c>
      <c r="Q32" s="116">
        <v>56.65</v>
      </c>
      <c r="R32" s="116">
        <v>38.93</v>
      </c>
      <c r="S32" s="116">
        <v>34.15</v>
      </c>
      <c r="T32" s="116">
        <v>33.229999999999997</v>
      </c>
      <c r="U32" s="116">
        <v>28.16</v>
      </c>
      <c r="V32" s="116">
        <v>34.31</v>
      </c>
      <c r="W32" s="116">
        <v>29.84</v>
      </c>
      <c r="X32" s="116">
        <v>76.91</v>
      </c>
      <c r="Y32" s="116">
        <v>-82.75</v>
      </c>
      <c r="Z32" s="116">
        <v>-10.65</v>
      </c>
      <c r="AA32" s="116">
        <v>-52.57</v>
      </c>
      <c r="AB32" s="116">
        <v>10.69</v>
      </c>
      <c r="AC32" s="116">
        <v>9.3000000000000007</v>
      </c>
      <c r="AD32" s="116">
        <v>1.48</v>
      </c>
      <c r="AE32" s="116">
        <v>41.67</v>
      </c>
      <c r="AF32" s="116">
        <v>10.050000000000001</v>
      </c>
      <c r="AG32" s="116">
        <v>38181966.18</v>
      </c>
      <c r="AH32" s="116">
        <v>33535570.100000001</v>
      </c>
      <c r="AI32" s="117"/>
      <c r="AK32" s="119">
        <f t="shared" si="1"/>
        <v>41.67</v>
      </c>
      <c r="AL32" s="120">
        <f>IFERROR(INDEX('ค่าเฉลี่ย Q4_2564'!$D:$D,MATCH(E:E,'ค่าเฉลี่ย Q4_2564'!C:C,0)),)</f>
        <v>17.34</v>
      </c>
      <c r="AM32" s="121">
        <f t="shared" si="2"/>
        <v>1</v>
      </c>
      <c r="AN32" s="119">
        <f t="shared" si="3"/>
        <v>10.050000000000001</v>
      </c>
      <c r="AO32" s="120">
        <f>IFERROR(INDEX('ค่าเฉลี่ย Q4_2564'!$E:$E,MATCH(E:E,'ค่าเฉลี่ย Q4_2564'!C:C,0)),)</f>
        <v>17.43</v>
      </c>
      <c r="AP32" s="121">
        <f t="shared" si="4"/>
        <v>0</v>
      </c>
      <c r="AQ32" s="122">
        <f t="shared" si="5"/>
        <v>2.5499999999999998</v>
      </c>
      <c r="AR32" s="123">
        <f t="shared" si="6"/>
        <v>113.12</v>
      </c>
      <c r="AS32" s="121">
        <f t="shared" si="0"/>
        <v>0</v>
      </c>
      <c r="AT32" s="124">
        <f t="shared" si="7"/>
        <v>123.22</v>
      </c>
      <c r="AU32" s="125">
        <f t="shared" si="8"/>
        <v>0</v>
      </c>
      <c r="AV32" s="123">
        <f t="shared" si="9"/>
        <v>93.85</v>
      </c>
      <c r="AW32" s="125">
        <f t="shared" si="10"/>
        <v>0</v>
      </c>
      <c r="AX32" s="123">
        <f>สูตรข้อมูล!P32</f>
        <v>308.36</v>
      </c>
      <c r="AY32" s="125">
        <f t="shared" si="11"/>
        <v>0</v>
      </c>
      <c r="AZ32" s="123">
        <f t="shared" si="12"/>
        <v>56.65</v>
      </c>
      <c r="BA32" s="125">
        <f t="shared" si="13"/>
        <v>1</v>
      </c>
      <c r="BB32" s="118">
        <f t="shared" si="14"/>
        <v>2</v>
      </c>
    </row>
    <row r="33" spans="2:54">
      <c r="B33" s="320"/>
      <c r="C33" s="129" t="s">
        <v>203</v>
      </c>
      <c r="D33" s="130" t="s">
        <v>20</v>
      </c>
      <c r="E33" s="131" t="s">
        <v>369</v>
      </c>
      <c r="F33" s="116">
        <v>3.87</v>
      </c>
      <c r="G33" s="116">
        <v>3.71</v>
      </c>
      <c r="H33" s="116">
        <v>2.73</v>
      </c>
      <c r="I33" s="116">
        <v>0.25</v>
      </c>
      <c r="J33" s="116">
        <v>401451906.05000001</v>
      </c>
      <c r="K33" s="116">
        <v>241288809.34999999</v>
      </c>
      <c r="L33" s="116">
        <v>2.72</v>
      </c>
      <c r="M33" s="116">
        <v>115.5</v>
      </c>
      <c r="N33" s="116">
        <v>72.52</v>
      </c>
      <c r="O33" s="116">
        <v>161.35</v>
      </c>
      <c r="P33" s="116">
        <v>327.74</v>
      </c>
      <c r="Q33" s="116">
        <v>60.54</v>
      </c>
      <c r="R33" s="116">
        <v>28.04</v>
      </c>
      <c r="S33" s="116">
        <v>21.35</v>
      </c>
      <c r="T33" s="116">
        <v>24.13</v>
      </c>
      <c r="U33" s="116">
        <v>17.22</v>
      </c>
      <c r="V33" s="116">
        <v>32.049999999999997</v>
      </c>
      <c r="W33" s="116">
        <v>25.87</v>
      </c>
      <c r="X33" s="116">
        <v>82.81</v>
      </c>
      <c r="Y33" s="116">
        <v>-91.95</v>
      </c>
      <c r="Z33" s="116">
        <v>-8.01</v>
      </c>
      <c r="AA33" s="116">
        <v>-51.93</v>
      </c>
      <c r="AB33" s="116">
        <v>7.68</v>
      </c>
      <c r="AC33" s="116">
        <v>6.2</v>
      </c>
      <c r="AD33" s="116">
        <v>1.35</v>
      </c>
      <c r="AE33" s="116">
        <v>35.78</v>
      </c>
      <c r="AF33" s="116">
        <v>6.19</v>
      </c>
      <c r="AG33" s="116">
        <v>69206601.430000007</v>
      </c>
      <c r="AH33" s="116">
        <v>55854487.329999998</v>
      </c>
      <c r="AI33" s="117"/>
      <c r="AK33" s="119">
        <f t="shared" si="1"/>
        <v>35.78</v>
      </c>
      <c r="AL33" s="120">
        <f>IFERROR(INDEX('ค่าเฉลี่ย Q4_2564'!$D:$D,MATCH(E:E,'ค่าเฉลี่ย Q4_2564'!C:C,0)),)</f>
        <v>20.239999999999998</v>
      </c>
      <c r="AM33" s="121">
        <f t="shared" si="2"/>
        <v>1</v>
      </c>
      <c r="AN33" s="119">
        <f t="shared" si="3"/>
        <v>6.19</v>
      </c>
      <c r="AO33" s="120">
        <f>IFERROR(INDEX('ค่าเฉลี่ย Q4_2564'!$E:$E,MATCH(E:E,'ค่าเฉลี่ย Q4_2564'!C:C,0)),)</f>
        <v>17.989999999999998</v>
      </c>
      <c r="AP33" s="121">
        <f t="shared" si="4"/>
        <v>0</v>
      </c>
      <c r="AQ33" s="122">
        <f t="shared" si="5"/>
        <v>2.73</v>
      </c>
      <c r="AR33" s="123">
        <f t="shared" si="6"/>
        <v>115.5</v>
      </c>
      <c r="AS33" s="121">
        <f t="shared" si="0"/>
        <v>0</v>
      </c>
      <c r="AT33" s="124">
        <f t="shared" si="7"/>
        <v>72.52</v>
      </c>
      <c r="AU33" s="125">
        <f t="shared" si="8"/>
        <v>0</v>
      </c>
      <c r="AV33" s="123">
        <f t="shared" si="9"/>
        <v>161.35</v>
      </c>
      <c r="AW33" s="125">
        <f t="shared" si="10"/>
        <v>0</v>
      </c>
      <c r="AX33" s="123">
        <f>สูตรข้อมูล!P33</f>
        <v>327.74</v>
      </c>
      <c r="AY33" s="125">
        <f t="shared" si="11"/>
        <v>0</v>
      </c>
      <c r="AZ33" s="123">
        <f t="shared" si="12"/>
        <v>60.54</v>
      </c>
      <c r="BA33" s="125">
        <f t="shared" si="13"/>
        <v>0</v>
      </c>
      <c r="BB33" s="118">
        <f t="shared" si="14"/>
        <v>1</v>
      </c>
    </row>
    <row r="34" spans="2:54">
      <c r="B34" s="320"/>
      <c r="C34" s="129" t="s">
        <v>204</v>
      </c>
      <c r="D34" s="130" t="s">
        <v>21</v>
      </c>
      <c r="E34" s="131" t="s">
        <v>369</v>
      </c>
      <c r="F34" s="116">
        <v>3.48</v>
      </c>
      <c r="G34" s="116">
        <v>3.39</v>
      </c>
      <c r="H34" s="116">
        <v>1.88</v>
      </c>
      <c r="I34" s="116">
        <v>0.43</v>
      </c>
      <c r="J34" s="116">
        <v>365620941.45999998</v>
      </c>
      <c r="K34" s="116">
        <v>130118738.56</v>
      </c>
      <c r="L34" s="116">
        <v>1.88</v>
      </c>
      <c r="M34" s="116">
        <v>143.38</v>
      </c>
      <c r="N34" s="116">
        <v>199.29</v>
      </c>
      <c r="O34" s="116">
        <v>155.72999999999999</v>
      </c>
      <c r="P34" s="116">
        <v>85.82</v>
      </c>
      <c r="Q34" s="116">
        <v>48.41</v>
      </c>
      <c r="R34" s="116">
        <v>55.91</v>
      </c>
      <c r="S34" s="116">
        <v>50.39</v>
      </c>
      <c r="T34" s="116">
        <v>52.52</v>
      </c>
      <c r="U34" s="116">
        <v>46.83</v>
      </c>
      <c r="V34" s="116">
        <v>45.63</v>
      </c>
      <c r="W34" s="116">
        <v>40.61</v>
      </c>
      <c r="X34" s="116">
        <v>67.34</v>
      </c>
      <c r="Y34" s="116">
        <v>-72.069999999999993</v>
      </c>
      <c r="Z34" s="116">
        <v>-6.88</v>
      </c>
      <c r="AA34" s="116">
        <v>-46.22</v>
      </c>
      <c r="AB34" s="116">
        <v>12.52</v>
      </c>
      <c r="AC34" s="116">
        <v>11.14</v>
      </c>
      <c r="AD34" s="116">
        <v>1.68</v>
      </c>
      <c r="AE34" s="116">
        <v>51.67</v>
      </c>
      <c r="AF34" s="116">
        <v>11.14</v>
      </c>
      <c r="AG34" s="116">
        <v>102625590.37</v>
      </c>
      <c r="AH34" s="116">
        <v>91322464.480000004</v>
      </c>
      <c r="AI34" s="117"/>
      <c r="AK34" s="119">
        <f t="shared" si="1"/>
        <v>51.67</v>
      </c>
      <c r="AL34" s="120">
        <f>IFERROR(INDEX('ค่าเฉลี่ย Q4_2564'!$D:$D,MATCH(E:E,'ค่าเฉลี่ย Q4_2564'!C:C,0)),)</f>
        <v>20.239999999999998</v>
      </c>
      <c r="AM34" s="121">
        <f t="shared" si="2"/>
        <v>1</v>
      </c>
      <c r="AN34" s="119">
        <f t="shared" si="3"/>
        <v>11.14</v>
      </c>
      <c r="AO34" s="120">
        <f>IFERROR(INDEX('ค่าเฉลี่ย Q4_2564'!$E:$E,MATCH(E:E,'ค่าเฉลี่ย Q4_2564'!C:C,0)),)</f>
        <v>17.989999999999998</v>
      </c>
      <c r="AP34" s="121">
        <f t="shared" si="4"/>
        <v>0</v>
      </c>
      <c r="AQ34" s="122">
        <f t="shared" si="5"/>
        <v>1.88</v>
      </c>
      <c r="AR34" s="123">
        <f t="shared" si="6"/>
        <v>143.38</v>
      </c>
      <c r="AS34" s="121">
        <f t="shared" si="0"/>
        <v>0</v>
      </c>
      <c r="AT34" s="124">
        <f t="shared" si="7"/>
        <v>199.29</v>
      </c>
      <c r="AU34" s="125">
        <f t="shared" si="8"/>
        <v>0</v>
      </c>
      <c r="AV34" s="123">
        <f t="shared" si="9"/>
        <v>155.72999999999999</v>
      </c>
      <c r="AW34" s="125">
        <f t="shared" si="10"/>
        <v>0</v>
      </c>
      <c r="AX34" s="123">
        <f>สูตรข้อมูล!P34</f>
        <v>85.82</v>
      </c>
      <c r="AY34" s="125">
        <f t="shared" si="11"/>
        <v>1</v>
      </c>
      <c r="AZ34" s="123">
        <f t="shared" si="12"/>
        <v>48.41</v>
      </c>
      <c r="BA34" s="125">
        <f t="shared" si="13"/>
        <v>1</v>
      </c>
      <c r="BB34" s="118">
        <f t="shared" si="14"/>
        <v>3</v>
      </c>
    </row>
    <row r="35" spans="2:54">
      <c r="B35" s="320"/>
      <c r="C35" s="129" t="s">
        <v>205</v>
      </c>
      <c r="D35" s="130" t="s">
        <v>22</v>
      </c>
      <c r="E35" s="131" t="s">
        <v>169</v>
      </c>
      <c r="F35" s="116">
        <v>13.13</v>
      </c>
      <c r="G35" s="116">
        <v>12.77</v>
      </c>
      <c r="H35" s="116">
        <v>12.14</v>
      </c>
      <c r="I35" s="116">
        <v>0.05</v>
      </c>
      <c r="J35" s="116">
        <v>41737997.130000003</v>
      </c>
      <c r="K35" s="116">
        <v>38336985.82</v>
      </c>
      <c r="L35" s="116">
        <v>12.14</v>
      </c>
      <c r="M35" s="116">
        <v>131.46</v>
      </c>
      <c r="N35" s="116">
        <v>190.16</v>
      </c>
      <c r="O35" s="116">
        <v>110.02</v>
      </c>
      <c r="P35" s="116">
        <v>134.97999999999999</v>
      </c>
      <c r="Q35" s="116">
        <v>117.56</v>
      </c>
      <c r="R35" s="116">
        <v>43.85</v>
      </c>
      <c r="S35" s="116">
        <v>39.72</v>
      </c>
      <c r="T35" s="116">
        <v>42.28</v>
      </c>
      <c r="U35" s="116">
        <v>37.46</v>
      </c>
      <c r="V35" s="116">
        <v>43.97</v>
      </c>
      <c r="W35" s="116">
        <v>39.29</v>
      </c>
      <c r="X35" s="116">
        <v>62.54</v>
      </c>
      <c r="Y35" s="116">
        <v>-92.58</v>
      </c>
      <c r="Z35" s="116">
        <v>-7.42</v>
      </c>
      <c r="AA35" s="116">
        <v>-66.03</v>
      </c>
      <c r="AB35" s="116">
        <v>9.99</v>
      </c>
      <c r="AC35" s="116">
        <v>8.92</v>
      </c>
      <c r="AD35" s="116">
        <v>1.65</v>
      </c>
      <c r="AE35" s="116">
        <v>45.3</v>
      </c>
      <c r="AF35" s="116">
        <v>8.92</v>
      </c>
      <c r="AG35" s="116">
        <v>7706119.6600000001</v>
      </c>
      <c r="AH35" s="116">
        <v>6885934.0199999996</v>
      </c>
      <c r="AI35" s="117"/>
      <c r="AK35" s="119">
        <f t="shared" si="1"/>
        <v>45.3</v>
      </c>
      <c r="AL35" s="120">
        <f>IFERROR(INDEX('ค่าเฉลี่ย Q4_2564'!$D:$D,MATCH(E:E,'ค่าเฉลี่ย Q4_2564'!C:C,0)),)</f>
        <v>14.88</v>
      </c>
      <c r="AM35" s="121">
        <f t="shared" si="2"/>
        <v>1</v>
      </c>
      <c r="AN35" s="119">
        <f t="shared" si="3"/>
        <v>8.92</v>
      </c>
      <c r="AO35" s="120">
        <f>IFERROR(INDEX('ค่าเฉลี่ย Q4_2564'!$E:$E,MATCH(E:E,'ค่าเฉลี่ย Q4_2564'!C:C,0)),)</f>
        <v>14.61</v>
      </c>
      <c r="AP35" s="121">
        <f t="shared" si="4"/>
        <v>0</v>
      </c>
      <c r="AQ35" s="122">
        <f t="shared" si="5"/>
        <v>12.14</v>
      </c>
      <c r="AR35" s="123">
        <f t="shared" si="6"/>
        <v>131.46</v>
      </c>
      <c r="AS35" s="121">
        <f t="shared" si="0"/>
        <v>0</v>
      </c>
      <c r="AT35" s="124">
        <f t="shared" si="7"/>
        <v>190.16</v>
      </c>
      <c r="AU35" s="125">
        <f t="shared" si="8"/>
        <v>0</v>
      </c>
      <c r="AV35" s="123">
        <f t="shared" si="9"/>
        <v>110.02</v>
      </c>
      <c r="AW35" s="125">
        <f t="shared" si="10"/>
        <v>0</v>
      </c>
      <c r="AX35" s="123">
        <f>สูตรข้อมูล!P35</f>
        <v>134.97999999999999</v>
      </c>
      <c r="AY35" s="125">
        <f t="shared" si="11"/>
        <v>0</v>
      </c>
      <c r="AZ35" s="123">
        <f t="shared" si="12"/>
        <v>117.56</v>
      </c>
      <c r="BA35" s="125">
        <f t="shared" si="13"/>
        <v>0</v>
      </c>
      <c r="BB35" s="118">
        <f t="shared" si="14"/>
        <v>1</v>
      </c>
    </row>
    <row r="36" spans="2:54">
      <c r="B36" s="320"/>
      <c r="C36" s="129" t="s">
        <v>206</v>
      </c>
      <c r="D36" s="130" t="s">
        <v>23</v>
      </c>
      <c r="E36" s="131" t="s">
        <v>176</v>
      </c>
      <c r="F36" s="116">
        <v>6.85</v>
      </c>
      <c r="G36" s="116">
        <v>6.8</v>
      </c>
      <c r="H36" s="116">
        <v>3.68</v>
      </c>
      <c r="I36" s="116">
        <v>0.44</v>
      </c>
      <c r="J36" s="116">
        <v>347397745.36000001</v>
      </c>
      <c r="K36" s="116">
        <v>158768768.91999999</v>
      </c>
      <c r="L36" s="116">
        <v>3.68</v>
      </c>
      <c r="M36" s="116">
        <v>271.72000000000003</v>
      </c>
      <c r="N36" s="116">
        <v>99.51</v>
      </c>
      <c r="O36" s="116">
        <v>133.84</v>
      </c>
      <c r="P36" s="116">
        <v>314.52999999999997</v>
      </c>
      <c r="Q36" s="116">
        <v>60.16</v>
      </c>
      <c r="R36" s="116">
        <v>66.34</v>
      </c>
      <c r="S36" s="116">
        <v>64.52</v>
      </c>
      <c r="T36" s="116">
        <v>61.36</v>
      </c>
      <c r="U36" s="116">
        <v>59.53</v>
      </c>
      <c r="V36" s="116">
        <v>62.16</v>
      </c>
      <c r="W36" s="116">
        <v>60.46</v>
      </c>
      <c r="X36" s="116">
        <v>42.47</v>
      </c>
      <c r="Y36" s="116">
        <v>-74.7</v>
      </c>
      <c r="Z36" s="116">
        <v>-20.59</v>
      </c>
      <c r="AA36" s="116">
        <v>-50.46</v>
      </c>
      <c r="AB36" s="116">
        <v>21.42</v>
      </c>
      <c r="AC36" s="116">
        <v>20.83</v>
      </c>
      <c r="AD36" s="116">
        <v>2.5299999999999998</v>
      </c>
      <c r="AE36" s="116">
        <v>66.77</v>
      </c>
      <c r="AF36" s="116">
        <v>20.83</v>
      </c>
      <c r="AG36" s="116">
        <v>104907537.98999999</v>
      </c>
      <c r="AH36" s="116">
        <v>102031584.70999999</v>
      </c>
      <c r="AI36" s="117"/>
      <c r="AK36" s="119">
        <f t="shared" si="1"/>
        <v>66.77</v>
      </c>
      <c r="AL36" s="120">
        <f>IFERROR(INDEX('ค่าเฉลี่ย Q4_2564'!$D:$D,MATCH(E:E,'ค่าเฉลี่ย Q4_2564'!C:C,0)),)</f>
        <v>13.09</v>
      </c>
      <c r="AM36" s="121">
        <f t="shared" si="2"/>
        <v>1</v>
      </c>
      <c r="AN36" s="119">
        <f t="shared" si="3"/>
        <v>20.83</v>
      </c>
      <c r="AO36" s="120">
        <f>IFERROR(INDEX('ค่าเฉลี่ย Q4_2564'!$E:$E,MATCH(E:E,'ค่าเฉลี่ย Q4_2564'!C:C,0)),)</f>
        <v>12.92</v>
      </c>
      <c r="AP36" s="121">
        <f t="shared" si="4"/>
        <v>1</v>
      </c>
      <c r="AQ36" s="122">
        <f t="shared" si="5"/>
        <v>3.68</v>
      </c>
      <c r="AR36" s="123">
        <f t="shared" si="6"/>
        <v>271.72000000000003</v>
      </c>
      <c r="AS36" s="121">
        <f t="shared" si="0"/>
        <v>0</v>
      </c>
      <c r="AT36" s="124">
        <f t="shared" si="7"/>
        <v>99.51</v>
      </c>
      <c r="AU36" s="125">
        <f t="shared" si="8"/>
        <v>0</v>
      </c>
      <c r="AV36" s="123">
        <f t="shared" si="9"/>
        <v>133.84</v>
      </c>
      <c r="AW36" s="125">
        <f t="shared" si="10"/>
        <v>0</v>
      </c>
      <c r="AX36" s="123">
        <f>สูตรข้อมูล!P36</f>
        <v>314.52999999999997</v>
      </c>
      <c r="AY36" s="125">
        <f t="shared" si="11"/>
        <v>0</v>
      </c>
      <c r="AZ36" s="123">
        <f t="shared" si="12"/>
        <v>60.16</v>
      </c>
      <c r="BA36" s="125">
        <f t="shared" si="13"/>
        <v>0</v>
      </c>
      <c r="BB36" s="118">
        <f t="shared" si="14"/>
        <v>2</v>
      </c>
    </row>
    <row r="37" spans="2:54">
      <c r="B37" s="320"/>
      <c r="C37" s="129" t="s">
        <v>207</v>
      </c>
      <c r="D37" s="130" t="s">
        <v>24</v>
      </c>
      <c r="E37" s="131" t="s">
        <v>365</v>
      </c>
      <c r="F37" s="116">
        <v>7.97</v>
      </c>
      <c r="G37" s="116">
        <v>7.78</v>
      </c>
      <c r="H37" s="116">
        <v>5.72</v>
      </c>
      <c r="I37" s="116">
        <v>0.26</v>
      </c>
      <c r="J37" s="116">
        <v>152960513.86000001</v>
      </c>
      <c r="K37" s="116">
        <v>103546287.51000001</v>
      </c>
      <c r="L37" s="116">
        <v>5.72</v>
      </c>
      <c r="M37" s="116">
        <v>98.34</v>
      </c>
      <c r="N37" s="116">
        <v>53.53</v>
      </c>
      <c r="O37" s="116">
        <v>159.19</v>
      </c>
      <c r="P37" s="116">
        <v>187.65</v>
      </c>
      <c r="Q37" s="116">
        <v>82.8</v>
      </c>
      <c r="R37" s="116">
        <v>61.33</v>
      </c>
      <c r="S37" s="116">
        <v>57.74</v>
      </c>
      <c r="T37" s="116">
        <v>57.51</v>
      </c>
      <c r="U37" s="116">
        <v>53.79</v>
      </c>
      <c r="V37" s="116">
        <v>59.91</v>
      </c>
      <c r="W37" s="116">
        <v>56.45</v>
      </c>
      <c r="X37" s="116">
        <v>46.98</v>
      </c>
      <c r="Y37" s="116">
        <v>-86.33</v>
      </c>
      <c r="Z37" s="116">
        <v>-12.05</v>
      </c>
      <c r="AA37" s="116">
        <v>-58.57</v>
      </c>
      <c r="AB37" s="116">
        <v>21.02</v>
      </c>
      <c r="AC37" s="116">
        <v>19.809999999999999</v>
      </c>
      <c r="AD37" s="116">
        <v>2.2999999999999998</v>
      </c>
      <c r="AE37" s="116">
        <v>63.34</v>
      </c>
      <c r="AF37" s="116">
        <v>19.809999999999999</v>
      </c>
      <c r="AG37" s="116">
        <v>50377851.579999998</v>
      </c>
      <c r="AH37" s="116">
        <v>48422574.439999998</v>
      </c>
      <c r="AI37" s="117"/>
      <c r="AK37" s="119">
        <f t="shared" si="1"/>
        <v>63.34</v>
      </c>
      <c r="AL37" s="120">
        <f>IFERROR(INDEX('ค่าเฉลี่ย Q4_2564'!$D:$D,MATCH(E:E,'ค่าเฉลี่ย Q4_2564'!C:C,0)),)</f>
        <v>14.81</v>
      </c>
      <c r="AM37" s="121">
        <f t="shared" si="2"/>
        <v>1</v>
      </c>
      <c r="AN37" s="119">
        <f t="shared" si="3"/>
        <v>19.809999999999999</v>
      </c>
      <c r="AO37" s="120">
        <f>IFERROR(INDEX('ค่าเฉลี่ย Q4_2564'!$E:$E,MATCH(E:E,'ค่าเฉลี่ย Q4_2564'!C:C,0)),)</f>
        <v>16.07</v>
      </c>
      <c r="AP37" s="121">
        <f t="shared" si="4"/>
        <v>1</v>
      </c>
      <c r="AQ37" s="122">
        <f t="shared" si="5"/>
        <v>5.72</v>
      </c>
      <c r="AR37" s="123">
        <f t="shared" si="6"/>
        <v>98.34</v>
      </c>
      <c r="AS37" s="121">
        <f t="shared" si="0"/>
        <v>0</v>
      </c>
      <c r="AT37" s="124">
        <f t="shared" si="7"/>
        <v>53.53</v>
      </c>
      <c r="AU37" s="125">
        <f t="shared" si="8"/>
        <v>1</v>
      </c>
      <c r="AV37" s="123">
        <f t="shared" si="9"/>
        <v>159.19</v>
      </c>
      <c r="AW37" s="125">
        <f t="shared" si="10"/>
        <v>0</v>
      </c>
      <c r="AX37" s="123">
        <f>สูตรข้อมูล!P37</f>
        <v>187.65</v>
      </c>
      <c r="AY37" s="125">
        <f t="shared" si="11"/>
        <v>0</v>
      </c>
      <c r="AZ37" s="123">
        <f t="shared" si="12"/>
        <v>82.8</v>
      </c>
      <c r="BA37" s="125">
        <f t="shared" si="13"/>
        <v>0</v>
      </c>
      <c r="BB37" s="118">
        <f t="shared" si="14"/>
        <v>3</v>
      </c>
    </row>
    <row r="38" spans="2:54">
      <c r="B38" s="320"/>
      <c r="C38" s="129" t="s">
        <v>208</v>
      </c>
      <c r="D38" s="130" t="s">
        <v>71</v>
      </c>
      <c r="E38" s="131" t="s">
        <v>169</v>
      </c>
      <c r="F38" s="116">
        <v>5.33</v>
      </c>
      <c r="G38" s="116">
        <v>5.1100000000000003</v>
      </c>
      <c r="H38" s="116">
        <v>3.63</v>
      </c>
      <c r="I38" s="116">
        <v>0.28000000000000003</v>
      </c>
      <c r="J38" s="116">
        <v>91103515.950000003</v>
      </c>
      <c r="K38" s="116">
        <v>54971882.369999997</v>
      </c>
      <c r="L38" s="116">
        <v>3.61</v>
      </c>
      <c r="M38" s="116">
        <v>207.36</v>
      </c>
      <c r="N38" s="116">
        <v>42.68</v>
      </c>
      <c r="O38" s="116">
        <v>135.88999999999999</v>
      </c>
      <c r="P38" s="116">
        <v>304.31</v>
      </c>
      <c r="Q38" s="116">
        <v>115.36</v>
      </c>
      <c r="R38" s="116">
        <v>51.32</v>
      </c>
      <c r="S38" s="116">
        <v>45.71</v>
      </c>
      <c r="T38" s="116">
        <v>46.84</v>
      </c>
      <c r="U38" s="116">
        <v>41.13</v>
      </c>
      <c r="V38" s="116">
        <v>51.26</v>
      </c>
      <c r="W38" s="116">
        <v>46.31</v>
      </c>
      <c r="X38" s="116">
        <v>61.95</v>
      </c>
      <c r="Y38" s="116">
        <v>-82.24</v>
      </c>
      <c r="Z38" s="116">
        <v>-12.62</v>
      </c>
      <c r="AA38" s="116">
        <v>-51.02</v>
      </c>
      <c r="AB38" s="116">
        <v>12.6</v>
      </c>
      <c r="AC38" s="116">
        <v>11.39</v>
      </c>
      <c r="AD38" s="116">
        <v>1.86</v>
      </c>
      <c r="AE38" s="116">
        <v>56.29</v>
      </c>
      <c r="AF38" s="116">
        <v>11.39</v>
      </c>
      <c r="AG38" s="116">
        <v>23671278.449999999</v>
      </c>
      <c r="AH38" s="116">
        <v>22469523.809999999</v>
      </c>
      <c r="AI38" s="117"/>
      <c r="AK38" s="119">
        <f t="shared" si="1"/>
        <v>56.29</v>
      </c>
      <c r="AL38" s="120">
        <f>IFERROR(INDEX('ค่าเฉลี่ย Q4_2564'!$D:$D,MATCH(E:E,'ค่าเฉลี่ย Q4_2564'!C:C,0)),)</f>
        <v>14.88</v>
      </c>
      <c r="AM38" s="121">
        <f t="shared" si="2"/>
        <v>1</v>
      </c>
      <c r="AN38" s="119">
        <f t="shared" si="3"/>
        <v>11.39</v>
      </c>
      <c r="AO38" s="120">
        <f>IFERROR(INDEX('ค่าเฉลี่ย Q4_2564'!$E:$E,MATCH(E:E,'ค่าเฉลี่ย Q4_2564'!C:C,0)),)</f>
        <v>14.61</v>
      </c>
      <c r="AP38" s="121">
        <f t="shared" si="4"/>
        <v>0</v>
      </c>
      <c r="AQ38" s="122">
        <f t="shared" si="5"/>
        <v>3.63</v>
      </c>
      <c r="AR38" s="123">
        <f t="shared" si="6"/>
        <v>207.36</v>
      </c>
      <c r="AS38" s="121">
        <f t="shared" si="0"/>
        <v>0</v>
      </c>
      <c r="AT38" s="124">
        <f t="shared" si="7"/>
        <v>42.68</v>
      </c>
      <c r="AU38" s="125">
        <f t="shared" si="8"/>
        <v>1</v>
      </c>
      <c r="AV38" s="123">
        <f t="shared" si="9"/>
        <v>135.88999999999999</v>
      </c>
      <c r="AW38" s="125">
        <f t="shared" si="10"/>
        <v>0</v>
      </c>
      <c r="AX38" s="123">
        <f>สูตรข้อมูล!P38</f>
        <v>304.31</v>
      </c>
      <c r="AY38" s="125">
        <f t="shared" si="11"/>
        <v>0</v>
      </c>
      <c r="AZ38" s="123">
        <f t="shared" si="12"/>
        <v>115.36</v>
      </c>
      <c r="BA38" s="125">
        <f t="shared" si="13"/>
        <v>0</v>
      </c>
      <c r="BB38" s="118">
        <f t="shared" si="14"/>
        <v>2</v>
      </c>
    </row>
    <row r="39" spans="2:54">
      <c r="B39" s="323" t="s">
        <v>210</v>
      </c>
      <c r="C39" s="133" t="s">
        <v>211</v>
      </c>
      <c r="D39" s="134" t="s">
        <v>8</v>
      </c>
      <c r="E39" s="135" t="s">
        <v>200</v>
      </c>
      <c r="F39" s="116">
        <v>4.6399999999999997</v>
      </c>
      <c r="G39" s="116">
        <v>4.4800000000000004</v>
      </c>
      <c r="H39" s="116">
        <v>1.9</v>
      </c>
      <c r="I39" s="116">
        <v>0.49</v>
      </c>
      <c r="J39" s="116">
        <v>389453488.18000001</v>
      </c>
      <c r="K39" s="116">
        <v>95821917.170000002</v>
      </c>
      <c r="L39" s="116">
        <v>1.9</v>
      </c>
      <c r="M39" s="116">
        <v>42.48</v>
      </c>
      <c r="N39" s="116">
        <v>35.07</v>
      </c>
      <c r="O39" s="116">
        <v>195</v>
      </c>
      <c r="P39" s="116">
        <v>46.92</v>
      </c>
      <c r="Q39" s="116">
        <v>16.91</v>
      </c>
      <c r="R39" s="116">
        <v>17.66</v>
      </c>
      <c r="S39" s="116">
        <v>9.9</v>
      </c>
      <c r="T39" s="116">
        <v>-22.54</v>
      </c>
      <c r="U39" s="116">
        <v>-31.06</v>
      </c>
      <c r="V39" s="116">
        <v>13.21</v>
      </c>
      <c r="W39" s="116">
        <v>7.29</v>
      </c>
      <c r="X39" s="116">
        <v>133.43</v>
      </c>
      <c r="Y39" s="116">
        <v>-65.739999999999995</v>
      </c>
      <c r="Z39" s="116">
        <v>-32.479999999999997</v>
      </c>
      <c r="AA39" s="116">
        <v>-35.049999999999997</v>
      </c>
      <c r="AB39" s="116">
        <v>4.08</v>
      </c>
      <c r="AC39" s="116">
        <v>2.25</v>
      </c>
      <c r="AD39" s="116">
        <v>1.08</v>
      </c>
      <c r="AE39" s="116">
        <v>18.489999999999998</v>
      </c>
      <c r="AF39" s="116">
        <v>2.25</v>
      </c>
      <c r="AG39" s="116">
        <v>44221413.640000001</v>
      </c>
      <c r="AH39" s="116">
        <v>25065664.280000001</v>
      </c>
      <c r="AI39" s="117"/>
      <c r="AK39" s="119">
        <f t="shared" si="1"/>
        <v>18.489999999999998</v>
      </c>
      <c r="AL39" s="120">
        <f>IFERROR(INDEX('ค่าเฉลี่ย Q4_2564'!$D:$D,MATCH(E:E,'ค่าเฉลี่ย Q4_2564'!C:C,0)),)</f>
        <v>18.97</v>
      </c>
      <c r="AM39" s="121">
        <f t="shared" si="2"/>
        <v>0</v>
      </c>
      <c r="AN39" s="119">
        <f t="shared" si="3"/>
        <v>2.25</v>
      </c>
      <c r="AO39" s="120">
        <f>IFERROR(INDEX('ค่าเฉลี่ย Q4_2564'!$E:$E,MATCH(E:E,'ค่าเฉลี่ย Q4_2564'!C:C,0)),)</f>
        <v>17.260000000000002</v>
      </c>
      <c r="AP39" s="121">
        <f t="shared" si="4"/>
        <v>0</v>
      </c>
      <c r="AQ39" s="122">
        <f t="shared" si="5"/>
        <v>1.9</v>
      </c>
      <c r="AR39" s="123">
        <f t="shared" si="6"/>
        <v>42.48</v>
      </c>
      <c r="AS39" s="121">
        <f t="shared" si="0"/>
        <v>1</v>
      </c>
      <c r="AT39" s="124">
        <f t="shared" si="7"/>
        <v>35.07</v>
      </c>
      <c r="AU39" s="125">
        <f t="shared" si="8"/>
        <v>1</v>
      </c>
      <c r="AV39" s="123">
        <f t="shared" si="9"/>
        <v>195</v>
      </c>
      <c r="AW39" s="125">
        <f t="shared" si="10"/>
        <v>0</v>
      </c>
      <c r="AX39" s="123">
        <f>สูตรข้อมูล!P39</f>
        <v>46.92</v>
      </c>
      <c r="AY39" s="125">
        <f t="shared" si="11"/>
        <v>1</v>
      </c>
      <c r="AZ39" s="123">
        <f t="shared" si="12"/>
        <v>16.91</v>
      </c>
      <c r="BA39" s="125">
        <f t="shared" si="13"/>
        <v>1</v>
      </c>
      <c r="BB39" s="118">
        <f t="shared" si="14"/>
        <v>4</v>
      </c>
    </row>
    <row r="40" spans="2:54">
      <c r="B40" s="323"/>
      <c r="C40" s="133" t="s">
        <v>212</v>
      </c>
      <c r="D40" s="134" t="s">
        <v>43</v>
      </c>
      <c r="E40" s="135" t="s">
        <v>169</v>
      </c>
      <c r="F40" s="116">
        <v>4.3899999999999997</v>
      </c>
      <c r="G40" s="116">
        <v>4.03</v>
      </c>
      <c r="H40" s="116">
        <v>2.33</v>
      </c>
      <c r="I40" s="116">
        <v>0.39</v>
      </c>
      <c r="J40" s="116">
        <v>39970852.18</v>
      </c>
      <c r="K40" s="116">
        <v>15704451.49</v>
      </c>
      <c r="L40" s="116">
        <v>2.33</v>
      </c>
      <c r="M40" s="116">
        <v>76.5</v>
      </c>
      <c r="N40" s="116">
        <v>99.05</v>
      </c>
      <c r="O40" s="116">
        <v>140.27000000000001</v>
      </c>
      <c r="P40" s="116">
        <v>1962.49</v>
      </c>
      <c r="Q40" s="116">
        <v>58.84</v>
      </c>
      <c r="R40" s="116">
        <v>40.36</v>
      </c>
      <c r="S40" s="116">
        <v>37.64</v>
      </c>
      <c r="T40" s="116">
        <v>3.75</v>
      </c>
      <c r="U40" s="116">
        <v>0.98</v>
      </c>
      <c r="V40" s="116">
        <v>18.71</v>
      </c>
      <c r="W40" s="116">
        <v>16.38</v>
      </c>
      <c r="X40" s="116">
        <v>101.01</v>
      </c>
      <c r="Y40" s="116">
        <v>-59.53</v>
      </c>
      <c r="Z40" s="116">
        <v>-38.5</v>
      </c>
      <c r="AA40" s="116">
        <v>-65.569999999999993</v>
      </c>
      <c r="AB40" s="116">
        <v>11.32</v>
      </c>
      <c r="AC40" s="116">
        <v>9.92</v>
      </c>
      <c r="AD40" s="116">
        <v>1.18</v>
      </c>
      <c r="AE40" s="116">
        <v>21.1</v>
      </c>
      <c r="AF40" s="116">
        <v>9.3000000000000007</v>
      </c>
      <c r="AG40" s="116">
        <v>7469005.8600000003</v>
      </c>
      <c r="AH40" s="116">
        <v>6486489.4500000002</v>
      </c>
      <c r="AI40" s="117"/>
      <c r="AK40" s="119">
        <f t="shared" si="1"/>
        <v>21.1</v>
      </c>
      <c r="AL40" s="120">
        <f>IFERROR(INDEX('ค่าเฉลี่ย Q4_2564'!$D:$D,MATCH(E:E,'ค่าเฉลี่ย Q4_2564'!C:C,0)),)</f>
        <v>14.88</v>
      </c>
      <c r="AM40" s="121">
        <f t="shared" si="2"/>
        <v>1</v>
      </c>
      <c r="AN40" s="119">
        <f t="shared" si="3"/>
        <v>9.3000000000000007</v>
      </c>
      <c r="AO40" s="120">
        <f>IFERROR(INDEX('ค่าเฉลี่ย Q4_2564'!$E:$E,MATCH(E:E,'ค่าเฉลี่ย Q4_2564'!C:C,0)),)</f>
        <v>14.61</v>
      </c>
      <c r="AP40" s="121">
        <f t="shared" si="4"/>
        <v>0</v>
      </c>
      <c r="AQ40" s="122">
        <f t="shared" si="5"/>
        <v>2.33</v>
      </c>
      <c r="AR40" s="123">
        <f t="shared" si="6"/>
        <v>76.5</v>
      </c>
      <c r="AS40" s="121">
        <f t="shared" si="0"/>
        <v>1</v>
      </c>
      <c r="AT40" s="124">
        <f t="shared" si="7"/>
        <v>99.05</v>
      </c>
      <c r="AU40" s="125">
        <f t="shared" si="8"/>
        <v>0</v>
      </c>
      <c r="AV40" s="123">
        <f t="shared" si="9"/>
        <v>140.27000000000001</v>
      </c>
      <c r="AW40" s="125">
        <f t="shared" si="10"/>
        <v>0</v>
      </c>
      <c r="AX40" s="123">
        <f>สูตรข้อมูล!P40</f>
        <v>1962.49</v>
      </c>
      <c r="AY40" s="125">
        <f t="shared" si="11"/>
        <v>0</v>
      </c>
      <c r="AZ40" s="123">
        <f t="shared" si="12"/>
        <v>58.84</v>
      </c>
      <c r="BA40" s="125">
        <f t="shared" si="13"/>
        <v>1</v>
      </c>
      <c r="BB40" s="118">
        <f t="shared" si="14"/>
        <v>3</v>
      </c>
    </row>
    <row r="41" spans="2:54">
      <c r="B41" s="323"/>
      <c r="C41" s="133" t="s">
        <v>213</v>
      </c>
      <c r="D41" s="134" t="s">
        <v>44</v>
      </c>
      <c r="E41" s="135" t="s">
        <v>365</v>
      </c>
      <c r="F41" s="116">
        <v>2.66</v>
      </c>
      <c r="G41" s="116">
        <v>2.52</v>
      </c>
      <c r="H41" s="116">
        <v>1.46</v>
      </c>
      <c r="I41" s="116">
        <v>0.39</v>
      </c>
      <c r="J41" s="116">
        <v>28276459.57</v>
      </c>
      <c r="K41" s="116">
        <v>7770164.7699999996</v>
      </c>
      <c r="L41" s="116">
        <v>1.46</v>
      </c>
      <c r="M41" s="116">
        <v>115.01</v>
      </c>
      <c r="N41" s="116">
        <v>54.26</v>
      </c>
      <c r="O41" s="116">
        <v>96.87</v>
      </c>
      <c r="P41" s="116">
        <v>77.489999999999995</v>
      </c>
      <c r="Q41" s="116">
        <v>49.53</v>
      </c>
      <c r="R41" s="116">
        <v>39.47</v>
      </c>
      <c r="S41" s="116">
        <v>36.93</v>
      </c>
      <c r="T41" s="116">
        <v>31.04</v>
      </c>
      <c r="U41" s="116">
        <v>28.41</v>
      </c>
      <c r="V41" s="116">
        <v>35.450000000000003</v>
      </c>
      <c r="W41" s="116">
        <v>33</v>
      </c>
      <c r="X41" s="116">
        <v>72.930000000000007</v>
      </c>
      <c r="Y41" s="116">
        <v>-83.75</v>
      </c>
      <c r="Z41" s="116">
        <v>-14.4</v>
      </c>
      <c r="AA41" s="116">
        <v>-58.5</v>
      </c>
      <c r="AB41" s="116">
        <v>24.46</v>
      </c>
      <c r="AC41" s="116">
        <v>22.77</v>
      </c>
      <c r="AD41" s="116">
        <v>1.47</v>
      </c>
      <c r="AE41" s="116">
        <v>36.64</v>
      </c>
      <c r="AF41" s="116">
        <v>21.95</v>
      </c>
      <c r="AG41" s="116">
        <v>14538354.09</v>
      </c>
      <c r="AH41" s="116">
        <v>13496977.6</v>
      </c>
      <c r="AI41" s="117"/>
      <c r="AK41" s="119">
        <f t="shared" si="1"/>
        <v>36.64</v>
      </c>
      <c r="AL41" s="120">
        <f>IFERROR(INDEX('ค่าเฉลี่ย Q4_2564'!$D:$D,MATCH(E:E,'ค่าเฉลี่ย Q4_2564'!C:C,0)),)</f>
        <v>14.81</v>
      </c>
      <c r="AM41" s="121">
        <f t="shared" si="2"/>
        <v>1</v>
      </c>
      <c r="AN41" s="119">
        <f t="shared" si="3"/>
        <v>21.95</v>
      </c>
      <c r="AO41" s="120">
        <f>IFERROR(INDEX('ค่าเฉลี่ย Q4_2564'!$E:$E,MATCH(E:E,'ค่าเฉลี่ย Q4_2564'!C:C,0)),)</f>
        <v>16.07</v>
      </c>
      <c r="AP41" s="121">
        <f t="shared" si="4"/>
        <v>1</v>
      </c>
      <c r="AQ41" s="122">
        <f t="shared" si="5"/>
        <v>1.46</v>
      </c>
      <c r="AR41" s="123">
        <f t="shared" si="6"/>
        <v>115.01</v>
      </c>
      <c r="AS41" s="121">
        <f t="shared" si="0"/>
        <v>0</v>
      </c>
      <c r="AT41" s="124">
        <f t="shared" si="7"/>
        <v>54.26</v>
      </c>
      <c r="AU41" s="125">
        <f t="shared" si="8"/>
        <v>1</v>
      </c>
      <c r="AV41" s="123">
        <f t="shared" si="9"/>
        <v>96.87</v>
      </c>
      <c r="AW41" s="125">
        <f t="shared" si="10"/>
        <v>0</v>
      </c>
      <c r="AX41" s="123">
        <f>สูตรข้อมูล!P41</f>
        <v>77.489999999999995</v>
      </c>
      <c r="AY41" s="125">
        <f t="shared" si="11"/>
        <v>1</v>
      </c>
      <c r="AZ41" s="123">
        <f t="shared" si="12"/>
        <v>49.53</v>
      </c>
      <c r="BA41" s="125">
        <f t="shared" si="13"/>
        <v>1</v>
      </c>
      <c r="BB41" s="118">
        <f t="shared" si="14"/>
        <v>5</v>
      </c>
    </row>
    <row r="42" spans="2:54">
      <c r="B42" s="323"/>
      <c r="C42" s="133" t="s">
        <v>214</v>
      </c>
      <c r="D42" s="134" t="s">
        <v>45</v>
      </c>
      <c r="E42" s="135" t="s">
        <v>169</v>
      </c>
      <c r="F42" s="116">
        <v>5.42</v>
      </c>
      <c r="G42" s="116">
        <v>5.28</v>
      </c>
      <c r="H42" s="116">
        <v>2.8</v>
      </c>
      <c r="I42" s="116">
        <v>0.38</v>
      </c>
      <c r="J42" s="116">
        <v>55402755.700000003</v>
      </c>
      <c r="K42" s="116">
        <v>22616906.460000001</v>
      </c>
      <c r="L42" s="116">
        <v>2.8</v>
      </c>
      <c r="M42" s="116">
        <v>54.05</v>
      </c>
      <c r="N42" s="116">
        <v>81.84</v>
      </c>
      <c r="O42" s="116">
        <v>79.3</v>
      </c>
      <c r="P42" s="116">
        <v>80.59</v>
      </c>
      <c r="Q42" s="116">
        <v>47.86</v>
      </c>
      <c r="R42" s="116">
        <v>47.52</v>
      </c>
      <c r="S42" s="116">
        <v>45.51</v>
      </c>
      <c r="T42" s="116">
        <v>39.619999999999997</v>
      </c>
      <c r="U42" s="116">
        <v>37.46</v>
      </c>
      <c r="V42" s="116">
        <v>42.75</v>
      </c>
      <c r="W42" s="116">
        <v>40.700000000000003</v>
      </c>
      <c r="X42" s="116">
        <v>63.58</v>
      </c>
      <c r="Y42" s="116">
        <v>-82.7</v>
      </c>
      <c r="Z42" s="116">
        <v>-15.66</v>
      </c>
      <c r="AA42" s="116">
        <v>-61.17</v>
      </c>
      <c r="AB42" s="116">
        <v>23.62</v>
      </c>
      <c r="AC42" s="116">
        <v>22.49</v>
      </c>
      <c r="AD42" s="116">
        <v>1.66</v>
      </c>
      <c r="AE42" s="116">
        <v>44.05</v>
      </c>
      <c r="AF42" s="116">
        <v>21.95</v>
      </c>
      <c r="AG42" s="116">
        <v>19007514.010000002</v>
      </c>
      <c r="AH42" s="116">
        <v>18073840.449999999</v>
      </c>
      <c r="AI42" s="117"/>
      <c r="AK42" s="119">
        <f t="shared" si="1"/>
        <v>44.05</v>
      </c>
      <c r="AL42" s="120">
        <f>IFERROR(INDEX('ค่าเฉลี่ย Q4_2564'!$D:$D,MATCH(E:E,'ค่าเฉลี่ย Q4_2564'!C:C,0)),)</f>
        <v>14.88</v>
      </c>
      <c r="AM42" s="121">
        <f t="shared" si="2"/>
        <v>1</v>
      </c>
      <c r="AN42" s="119">
        <f t="shared" si="3"/>
        <v>21.95</v>
      </c>
      <c r="AO42" s="120">
        <f>IFERROR(INDEX('ค่าเฉลี่ย Q4_2564'!$E:$E,MATCH(E:E,'ค่าเฉลี่ย Q4_2564'!C:C,0)),)</f>
        <v>14.61</v>
      </c>
      <c r="AP42" s="121">
        <f t="shared" si="4"/>
        <v>1</v>
      </c>
      <c r="AQ42" s="122">
        <f t="shared" si="5"/>
        <v>2.8</v>
      </c>
      <c r="AR42" s="123">
        <f t="shared" si="6"/>
        <v>54.05</v>
      </c>
      <c r="AS42" s="121">
        <f t="shared" si="0"/>
        <v>1</v>
      </c>
      <c r="AT42" s="124">
        <f t="shared" si="7"/>
        <v>81.84</v>
      </c>
      <c r="AU42" s="125">
        <f t="shared" si="8"/>
        <v>0</v>
      </c>
      <c r="AV42" s="123">
        <f t="shared" si="9"/>
        <v>79.3</v>
      </c>
      <c r="AW42" s="125">
        <f t="shared" si="10"/>
        <v>0</v>
      </c>
      <c r="AX42" s="123">
        <f>สูตรข้อมูล!P42</f>
        <v>80.59</v>
      </c>
      <c r="AY42" s="125">
        <f t="shared" si="11"/>
        <v>1</v>
      </c>
      <c r="AZ42" s="123">
        <f t="shared" si="12"/>
        <v>47.86</v>
      </c>
      <c r="BA42" s="125">
        <f t="shared" si="13"/>
        <v>1</v>
      </c>
      <c r="BB42" s="118">
        <f t="shared" si="14"/>
        <v>5</v>
      </c>
    </row>
    <row r="43" spans="2:54">
      <c r="B43" s="323"/>
      <c r="C43" s="133" t="s">
        <v>215</v>
      </c>
      <c r="D43" s="134" t="s">
        <v>46</v>
      </c>
      <c r="E43" s="135" t="s">
        <v>169</v>
      </c>
      <c r="F43" s="116">
        <v>8.57</v>
      </c>
      <c r="G43" s="116">
        <v>8.3800000000000008</v>
      </c>
      <c r="H43" s="116">
        <v>5.26</v>
      </c>
      <c r="I43" s="116">
        <v>0.36</v>
      </c>
      <c r="J43" s="116">
        <v>46303174.479999997</v>
      </c>
      <c r="K43" s="116">
        <v>26128889.579999998</v>
      </c>
      <c r="L43" s="116">
        <v>5.26</v>
      </c>
      <c r="M43" s="116">
        <v>64.760000000000005</v>
      </c>
      <c r="N43" s="116">
        <v>92.33</v>
      </c>
      <c r="O43" s="116">
        <v>68.28</v>
      </c>
      <c r="P43" s="116">
        <v>126.94</v>
      </c>
      <c r="Q43" s="116">
        <v>60.65</v>
      </c>
      <c r="R43" s="116">
        <v>44.74</v>
      </c>
      <c r="S43" s="116">
        <v>42.51</v>
      </c>
      <c r="T43" s="116">
        <v>32.67</v>
      </c>
      <c r="U43" s="116">
        <v>30.39</v>
      </c>
      <c r="V43" s="116">
        <v>37.46</v>
      </c>
      <c r="W43" s="116">
        <v>35.35</v>
      </c>
      <c r="X43" s="116">
        <v>69.91</v>
      </c>
      <c r="Y43" s="116">
        <v>-79.92</v>
      </c>
      <c r="Z43" s="116">
        <v>-19.63</v>
      </c>
      <c r="AA43" s="116">
        <v>-70.13</v>
      </c>
      <c r="AB43" s="116">
        <v>20.22</v>
      </c>
      <c r="AC43" s="116">
        <v>19.079999999999998</v>
      </c>
      <c r="AD43" s="116">
        <v>1.55</v>
      </c>
      <c r="AE43" s="116">
        <v>40.5</v>
      </c>
      <c r="AF43" s="116">
        <v>19.079999999999998</v>
      </c>
      <c r="AG43" s="116">
        <v>12420188.48</v>
      </c>
      <c r="AH43" s="116">
        <v>11720669</v>
      </c>
      <c r="AI43" s="117"/>
      <c r="AK43" s="119">
        <f t="shared" si="1"/>
        <v>40.5</v>
      </c>
      <c r="AL43" s="120">
        <f>IFERROR(INDEX('ค่าเฉลี่ย Q4_2564'!$D:$D,MATCH(E:E,'ค่าเฉลี่ย Q4_2564'!C:C,0)),)</f>
        <v>14.88</v>
      </c>
      <c r="AM43" s="121">
        <f t="shared" si="2"/>
        <v>1</v>
      </c>
      <c r="AN43" s="119">
        <f t="shared" si="3"/>
        <v>19.079999999999998</v>
      </c>
      <c r="AO43" s="120">
        <f>IFERROR(INDEX('ค่าเฉลี่ย Q4_2564'!$E:$E,MATCH(E:E,'ค่าเฉลี่ย Q4_2564'!C:C,0)),)</f>
        <v>14.61</v>
      </c>
      <c r="AP43" s="121">
        <f t="shared" si="4"/>
        <v>1</v>
      </c>
      <c r="AQ43" s="122">
        <f t="shared" si="5"/>
        <v>5.26</v>
      </c>
      <c r="AR43" s="123">
        <f t="shared" si="6"/>
        <v>64.760000000000005</v>
      </c>
      <c r="AS43" s="121">
        <f t="shared" si="0"/>
        <v>1</v>
      </c>
      <c r="AT43" s="124">
        <f t="shared" si="7"/>
        <v>92.33</v>
      </c>
      <c r="AU43" s="125">
        <f t="shared" si="8"/>
        <v>0</v>
      </c>
      <c r="AV43" s="123">
        <f t="shared" si="9"/>
        <v>68.28</v>
      </c>
      <c r="AW43" s="125">
        <f t="shared" si="10"/>
        <v>0</v>
      </c>
      <c r="AX43" s="123">
        <f>สูตรข้อมูล!P43</f>
        <v>126.94</v>
      </c>
      <c r="AY43" s="125">
        <f t="shared" si="11"/>
        <v>0</v>
      </c>
      <c r="AZ43" s="123">
        <f t="shared" si="12"/>
        <v>60.65</v>
      </c>
      <c r="BA43" s="125">
        <f t="shared" si="13"/>
        <v>0</v>
      </c>
      <c r="BB43" s="118">
        <f t="shared" si="14"/>
        <v>3</v>
      </c>
    </row>
    <row r="44" spans="2:54">
      <c r="B44" s="323"/>
      <c r="C44" s="133" t="s">
        <v>216</v>
      </c>
      <c r="D44" s="134" t="s">
        <v>47</v>
      </c>
      <c r="E44" s="135" t="s">
        <v>193</v>
      </c>
      <c r="F44" s="116">
        <v>6.74</v>
      </c>
      <c r="G44" s="116">
        <v>6.57</v>
      </c>
      <c r="H44" s="116">
        <v>5.8</v>
      </c>
      <c r="I44" s="116">
        <v>0.1</v>
      </c>
      <c r="J44" s="116">
        <v>18859753.32</v>
      </c>
      <c r="K44" s="116">
        <v>15665383.699999999</v>
      </c>
      <c r="L44" s="116">
        <v>5.77</v>
      </c>
      <c r="M44" s="116">
        <v>103.87</v>
      </c>
      <c r="N44" s="116">
        <v>59.94</v>
      </c>
      <c r="O44" s="116">
        <v>80.349999999999994</v>
      </c>
      <c r="P44" s="116">
        <v>82.31</v>
      </c>
      <c r="Q44" s="116">
        <v>139.35</v>
      </c>
      <c r="R44" s="116">
        <v>54.96</v>
      </c>
      <c r="S44" s="116">
        <v>52.13</v>
      </c>
      <c r="T44" s="116">
        <v>36.96</v>
      </c>
      <c r="U44" s="116">
        <v>34.06</v>
      </c>
      <c r="V44" s="116">
        <v>44.28</v>
      </c>
      <c r="W44" s="116">
        <v>41.67</v>
      </c>
      <c r="X44" s="116">
        <v>66.72</v>
      </c>
      <c r="Y44" s="116">
        <v>-68.28</v>
      </c>
      <c r="Z44" s="116">
        <v>-30.37</v>
      </c>
      <c r="AA44" s="116">
        <v>-79.3</v>
      </c>
      <c r="AB44" s="116">
        <v>21.06</v>
      </c>
      <c r="AC44" s="116">
        <v>19.809999999999999</v>
      </c>
      <c r="AD44" s="116">
        <v>1.71</v>
      </c>
      <c r="AE44" s="116">
        <v>50.56</v>
      </c>
      <c r="AF44" s="116">
        <v>19.809999999999999</v>
      </c>
      <c r="AG44" s="116">
        <v>6250351.1200000001</v>
      </c>
      <c r="AH44" s="116">
        <v>5891616.7300000004</v>
      </c>
      <c r="AI44" s="117"/>
      <c r="AK44" s="119">
        <f t="shared" si="1"/>
        <v>50.56</v>
      </c>
      <c r="AL44" s="120">
        <f>IFERROR(INDEX('ค่าเฉลี่ย Q4_2564'!$D:$D,MATCH(E:E,'ค่าเฉลี่ย Q4_2564'!C:C,0)),)</f>
        <v>13.92</v>
      </c>
      <c r="AM44" s="121">
        <f t="shared" si="2"/>
        <v>1</v>
      </c>
      <c r="AN44" s="119">
        <f t="shared" si="3"/>
        <v>19.809999999999999</v>
      </c>
      <c r="AO44" s="120">
        <f>IFERROR(INDEX('ค่าเฉลี่ย Q4_2564'!$E:$E,MATCH(E:E,'ค่าเฉลี่ย Q4_2564'!C:C,0)),)</f>
        <v>10.23</v>
      </c>
      <c r="AP44" s="121">
        <f t="shared" si="4"/>
        <v>1</v>
      </c>
      <c r="AQ44" s="122">
        <f t="shared" si="5"/>
        <v>5.8</v>
      </c>
      <c r="AR44" s="123">
        <f t="shared" si="6"/>
        <v>103.87</v>
      </c>
      <c r="AS44" s="121">
        <f t="shared" si="0"/>
        <v>0</v>
      </c>
      <c r="AT44" s="124">
        <f t="shared" si="7"/>
        <v>59.94</v>
      </c>
      <c r="AU44" s="125">
        <f t="shared" si="8"/>
        <v>1</v>
      </c>
      <c r="AV44" s="123">
        <f t="shared" si="9"/>
        <v>80.349999999999994</v>
      </c>
      <c r="AW44" s="125">
        <f t="shared" si="10"/>
        <v>0</v>
      </c>
      <c r="AX44" s="123">
        <f>สูตรข้อมูล!P44</f>
        <v>82.31</v>
      </c>
      <c r="AY44" s="125">
        <f t="shared" si="11"/>
        <v>1</v>
      </c>
      <c r="AZ44" s="123">
        <f t="shared" si="12"/>
        <v>139.35</v>
      </c>
      <c r="BA44" s="125">
        <f t="shared" si="13"/>
        <v>0</v>
      </c>
      <c r="BB44" s="118">
        <f t="shared" si="14"/>
        <v>4</v>
      </c>
    </row>
    <row r="45" spans="2:54">
      <c r="B45" s="323"/>
      <c r="C45" s="133" t="s">
        <v>217</v>
      </c>
      <c r="D45" s="134" t="s">
        <v>67</v>
      </c>
      <c r="E45" s="135" t="s">
        <v>169</v>
      </c>
      <c r="F45" s="116">
        <v>7.64</v>
      </c>
      <c r="G45" s="116">
        <v>7.26</v>
      </c>
      <c r="H45" s="116">
        <v>5.18</v>
      </c>
      <c r="I45" s="116">
        <v>0.27</v>
      </c>
      <c r="J45" s="116">
        <v>27765423.699999999</v>
      </c>
      <c r="K45" s="116">
        <v>17459558.5</v>
      </c>
      <c r="L45" s="116">
        <v>5.18</v>
      </c>
      <c r="M45" s="116">
        <v>41.16</v>
      </c>
      <c r="N45" s="116">
        <v>52.59</v>
      </c>
      <c r="O45" s="116">
        <v>51.12</v>
      </c>
      <c r="P45" s="116">
        <v>77.64</v>
      </c>
      <c r="Q45" s="116">
        <v>97.09</v>
      </c>
      <c r="R45" s="116">
        <v>34.82</v>
      </c>
      <c r="S45" s="116">
        <v>30.22</v>
      </c>
      <c r="T45" s="116">
        <v>19.100000000000001</v>
      </c>
      <c r="U45" s="116">
        <v>14.41</v>
      </c>
      <c r="V45" s="116">
        <v>25.86</v>
      </c>
      <c r="W45" s="116">
        <v>21.59</v>
      </c>
      <c r="X45" s="116">
        <v>86.16</v>
      </c>
      <c r="Y45" s="116">
        <v>-76.87</v>
      </c>
      <c r="Z45" s="116">
        <v>-22.44</v>
      </c>
      <c r="AA45" s="116">
        <v>-70.849999999999994</v>
      </c>
      <c r="AB45" s="116">
        <v>10.19</v>
      </c>
      <c r="AC45" s="116">
        <v>8.51</v>
      </c>
      <c r="AD45" s="116">
        <v>1.28</v>
      </c>
      <c r="AE45" s="116">
        <v>28.41</v>
      </c>
      <c r="AF45" s="116">
        <v>8.51</v>
      </c>
      <c r="AG45" s="116">
        <v>5010276.75</v>
      </c>
      <c r="AH45" s="116">
        <v>4184146.28</v>
      </c>
      <c r="AI45" s="117"/>
      <c r="AK45" s="119">
        <f t="shared" si="1"/>
        <v>28.41</v>
      </c>
      <c r="AL45" s="120">
        <f>IFERROR(INDEX('ค่าเฉลี่ย Q4_2564'!$D:$D,MATCH(E:E,'ค่าเฉลี่ย Q4_2564'!C:C,0)),)</f>
        <v>14.88</v>
      </c>
      <c r="AM45" s="121">
        <f t="shared" si="2"/>
        <v>1</v>
      </c>
      <c r="AN45" s="119">
        <f t="shared" si="3"/>
        <v>8.51</v>
      </c>
      <c r="AO45" s="120">
        <f>IFERROR(INDEX('ค่าเฉลี่ย Q4_2564'!$E:$E,MATCH(E:E,'ค่าเฉลี่ย Q4_2564'!C:C,0)),)</f>
        <v>14.61</v>
      </c>
      <c r="AP45" s="121">
        <f t="shared" si="4"/>
        <v>0</v>
      </c>
      <c r="AQ45" s="122">
        <f t="shared" si="5"/>
        <v>5.18</v>
      </c>
      <c r="AR45" s="123">
        <f t="shared" si="6"/>
        <v>41.16</v>
      </c>
      <c r="AS45" s="121">
        <f t="shared" si="0"/>
        <v>1</v>
      </c>
      <c r="AT45" s="124">
        <f t="shared" si="7"/>
        <v>52.59</v>
      </c>
      <c r="AU45" s="125">
        <f t="shared" si="8"/>
        <v>1</v>
      </c>
      <c r="AV45" s="123">
        <f t="shared" si="9"/>
        <v>51.12</v>
      </c>
      <c r="AW45" s="125">
        <f t="shared" si="10"/>
        <v>1</v>
      </c>
      <c r="AX45" s="123">
        <f>สูตรข้อมูล!P45</f>
        <v>77.64</v>
      </c>
      <c r="AY45" s="125">
        <f t="shared" si="11"/>
        <v>1</v>
      </c>
      <c r="AZ45" s="123">
        <f t="shared" si="12"/>
        <v>97.09</v>
      </c>
      <c r="BA45" s="125">
        <f t="shared" si="13"/>
        <v>0</v>
      </c>
      <c r="BB45" s="118">
        <f t="shared" si="14"/>
        <v>5</v>
      </c>
    </row>
    <row r="46" spans="2:54">
      <c r="B46" s="325" t="s">
        <v>218</v>
      </c>
      <c r="C46" s="136" t="s">
        <v>219</v>
      </c>
      <c r="D46" s="137" t="s">
        <v>6</v>
      </c>
      <c r="E46" s="138" t="s">
        <v>182</v>
      </c>
      <c r="F46" s="116">
        <v>2.86</v>
      </c>
      <c r="G46" s="116">
        <v>2.66</v>
      </c>
      <c r="H46" s="116">
        <v>1.24</v>
      </c>
      <c r="I46" s="116">
        <v>0.5</v>
      </c>
      <c r="J46" s="116">
        <v>802588874.83000004</v>
      </c>
      <c r="K46" s="116">
        <v>103508632.26000001</v>
      </c>
      <c r="L46" s="116">
        <v>1.24</v>
      </c>
      <c r="M46" s="116">
        <v>129.74</v>
      </c>
      <c r="N46" s="116">
        <v>106.43</v>
      </c>
      <c r="O46" s="116">
        <v>103.24</v>
      </c>
      <c r="P46" s="116">
        <v>227.29</v>
      </c>
      <c r="Q46" s="116">
        <v>47.38</v>
      </c>
      <c r="R46" s="116">
        <v>36.299999999999997</v>
      </c>
      <c r="S46" s="116">
        <v>30.35</v>
      </c>
      <c r="T46" s="116">
        <v>-23.57</v>
      </c>
      <c r="U46" s="116">
        <v>-29.97</v>
      </c>
      <c r="V46" s="116">
        <v>23.48</v>
      </c>
      <c r="W46" s="116">
        <v>19.77</v>
      </c>
      <c r="X46" s="116">
        <v>138.33000000000001</v>
      </c>
      <c r="Y46" s="116">
        <v>-48.85</v>
      </c>
      <c r="Z46" s="116">
        <v>-45.03</v>
      </c>
      <c r="AA46" s="116">
        <v>-22.7</v>
      </c>
      <c r="AB46" s="116">
        <v>9.76</v>
      </c>
      <c r="AC46" s="116">
        <v>8.2200000000000006</v>
      </c>
      <c r="AD46" s="116">
        <v>1.25</v>
      </c>
      <c r="AE46" s="116">
        <v>40.270000000000003</v>
      </c>
      <c r="AF46" s="116">
        <v>8.2200000000000006</v>
      </c>
      <c r="AG46" s="116">
        <v>244764619.84</v>
      </c>
      <c r="AH46" s="116">
        <v>207263380.84999999</v>
      </c>
      <c r="AI46" s="117"/>
      <c r="AK46" s="119">
        <f t="shared" si="1"/>
        <v>40.270000000000003</v>
      </c>
      <c r="AL46" s="120">
        <f>IFERROR(INDEX('ค่าเฉลี่ย Q4_2564'!$D:$D,MATCH(E:E,'ค่าเฉลี่ย Q4_2564'!C:C,0)),)</f>
        <v>18.940000000000001</v>
      </c>
      <c r="AM46" s="121">
        <f t="shared" si="2"/>
        <v>1</v>
      </c>
      <c r="AN46" s="119">
        <f t="shared" si="3"/>
        <v>8.2200000000000006</v>
      </c>
      <c r="AO46" s="120">
        <f>IFERROR(INDEX('ค่าเฉลี่ย Q4_2564'!$E:$E,MATCH(E:E,'ค่าเฉลี่ย Q4_2564'!C:C,0)),)</f>
        <v>16.440000000000001</v>
      </c>
      <c r="AP46" s="121">
        <f t="shared" si="4"/>
        <v>0</v>
      </c>
      <c r="AQ46" s="122">
        <f t="shared" si="5"/>
        <v>1.24</v>
      </c>
      <c r="AR46" s="123">
        <f t="shared" si="6"/>
        <v>129.74</v>
      </c>
      <c r="AS46" s="121">
        <f t="shared" si="0"/>
        <v>0</v>
      </c>
      <c r="AT46" s="124">
        <f t="shared" si="7"/>
        <v>106.43</v>
      </c>
      <c r="AU46" s="125">
        <f t="shared" si="8"/>
        <v>0</v>
      </c>
      <c r="AV46" s="123">
        <f t="shared" si="9"/>
        <v>103.24</v>
      </c>
      <c r="AW46" s="125">
        <f t="shared" si="10"/>
        <v>0</v>
      </c>
      <c r="AX46" s="123">
        <f>สูตรข้อมูล!P46</f>
        <v>227.29</v>
      </c>
      <c r="AY46" s="125">
        <f t="shared" si="11"/>
        <v>0</v>
      </c>
      <c r="AZ46" s="123">
        <f t="shared" si="12"/>
        <v>47.38</v>
      </c>
      <c r="BA46" s="125">
        <f t="shared" si="13"/>
        <v>1</v>
      </c>
      <c r="BB46" s="118">
        <f t="shared" si="14"/>
        <v>2</v>
      </c>
    </row>
    <row r="47" spans="2:54" s="143" customFormat="1" ht="15" customHeight="1">
      <c r="B47" s="325"/>
      <c r="C47" s="139" t="s">
        <v>220</v>
      </c>
      <c r="D47" s="140" t="s">
        <v>55</v>
      </c>
      <c r="E47" s="141" t="s">
        <v>371</v>
      </c>
      <c r="F47" s="116">
        <v>3.85</v>
      </c>
      <c r="G47" s="116">
        <v>3.54</v>
      </c>
      <c r="H47" s="116">
        <v>1.25</v>
      </c>
      <c r="I47" s="116">
        <v>0.59</v>
      </c>
      <c r="J47" s="116">
        <v>402522174.76999998</v>
      </c>
      <c r="K47" s="116">
        <v>35763332.82</v>
      </c>
      <c r="L47" s="116">
        <v>1.25</v>
      </c>
      <c r="M47" s="116">
        <v>93.75</v>
      </c>
      <c r="N47" s="116">
        <v>83.2</v>
      </c>
      <c r="O47" s="116">
        <v>134.44</v>
      </c>
      <c r="P47" s="116">
        <v>98.03</v>
      </c>
      <c r="Q47" s="116">
        <v>63.49</v>
      </c>
      <c r="R47" s="116">
        <v>55.18</v>
      </c>
      <c r="S47" s="116">
        <v>51.42</v>
      </c>
      <c r="T47" s="116">
        <v>53.13</v>
      </c>
      <c r="U47" s="116">
        <v>49.31</v>
      </c>
      <c r="V47" s="116">
        <v>61.37</v>
      </c>
      <c r="W47" s="116">
        <v>58.22</v>
      </c>
      <c r="X47" s="116">
        <v>50.69</v>
      </c>
      <c r="Y47" s="116">
        <v>-92.81</v>
      </c>
      <c r="Z47" s="116">
        <v>-7.19</v>
      </c>
      <c r="AA47" s="116">
        <v>-48.42</v>
      </c>
      <c r="AB47" s="116">
        <v>31.78</v>
      </c>
      <c r="AC47" s="116">
        <v>30.15</v>
      </c>
      <c r="AD47" s="116">
        <v>2.39</v>
      </c>
      <c r="AE47" s="116">
        <v>73.56</v>
      </c>
      <c r="AF47" s="116">
        <v>30.15</v>
      </c>
      <c r="AG47" s="116">
        <v>251948135.88</v>
      </c>
      <c r="AH47" s="116">
        <v>241962254.75</v>
      </c>
      <c r="AI47" s="142"/>
      <c r="AK47" s="144">
        <f t="shared" si="1"/>
        <v>73.56</v>
      </c>
      <c r="AL47" s="120">
        <f>IFERROR(INDEX('ค่าเฉลี่ย Q4_2564'!$D:$D,MATCH(E:E,'ค่าเฉลี่ย Q4_2564'!C:C,0)),)</f>
        <v>21.46</v>
      </c>
      <c r="AM47" s="145">
        <f t="shared" si="2"/>
        <v>1</v>
      </c>
      <c r="AN47" s="144">
        <f t="shared" si="3"/>
        <v>30.15</v>
      </c>
      <c r="AO47" s="120">
        <f>IFERROR(INDEX('ค่าเฉลี่ย Q4_2564'!$E:$E,MATCH(E:E,'ค่าเฉลี่ย Q4_2564'!C:C,0)),)</f>
        <v>18.02</v>
      </c>
      <c r="AP47" s="145">
        <f t="shared" si="4"/>
        <v>1</v>
      </c>
      <c r="AQ47" s="146">
        <f t="shared" si="5"/>
        <v>1.25</v>
      </c>
      <c r="AR47" s="147">
        <f t="shared" si="6"/>
        <v>93.75</v>
      </c>
      <c r="AS47" s="145">
        <f t="shared" si="0"/>
        <v>0</v>
      </c>
      <c r="AT47" s="148">
        <f t="shared" si="7"/>
        <v>83.2</v>
      </c>
      <c r="AU47" s="149">
        <f t="shared" si="8"/>
        <v>0</v>
      </c>
      <c r="AV47" s="147">
        <f t="shared" si="9"/>
        <v>134.44</v>
      </c>
      <c r="AW47" s="149">
        <f t="shared" si="10"/>
        <v>0</v>
      </c>
      <c r="AX47" s="147">
        <f>สูตรข้อมูล!P47</f>
        <v>98.03</v>
      </c>
      <c r="AY47" s="149">
        <f t="shared" si="11"/>
        <v>0</v>
      </c>
      <c r="AZ47" s="147">
        <f t="shared" si="12"/>
        <v>63.49</v>
      </c>
      <c r="BA47" s="149">
        <f t="shared" si="13"/>
        <v>0</v>
      </c>
      <c r="BB47" s="143">
        <f t="shared" si="14"/>
        <v>2</v>
      </c>
    </row>
    <row r="48" spans="2:54">
      <c r="B48" s="325"/>
      <c r="C48" s="136" t="s">
        <v>221</v>
      </c>
      <c r="D48" s="137" t="s">
        <v>56</v>
      </c>
      <c r="E48" s="138" t="s">
        <v>365</v>
      </c>
      <c r="F48" s="116">
        <v>2.58</v>
      </c>
      <c r="G48" s="116">
        <v>2.42</v>
      </c>
      <c r="H48" s="116">
        <v>1.52</v>
      </c>
      <c r="I48" s="116">
        <v>0.35</v>
      </c>
      <c r="J48" s="116">
        <v>43437091.93</v>
      </c>
      <c r="K48" s="116">
        <v>12220993.140000001</v>
      </c>
      <c r="L48" s="116">
        <v>1.44</v>
      </c>
      <c r="M48" s="116">
        <v>187.65</v>
      </c>
      <c r="N48" s="116">
        <v>173.28</v>
      </c>
      <c r="O48" s="116">
        <v>116.51</v>
      </c>
      <c r="P48" s="116">
        <v>118.52</v>
      </c>
      <c r="Q48" s="116">
        <v>89.1</v>
      </c>
      <c r="R48" s="116">
        <v>40.56</v>
      </c>
      <c r="S48" s="116">
        <v>37.729999999999997</v>
      </c>
      <c r="T48" s="116">
        <v>26.89</v>
      </c>
      <c r="U48" s="116">
        <v>23.94</v>
      </c>
      <c r="V48" s="116">
        <v>36.520000000000003</v>
      </c>
      <c r="W48" s="116">
        <v>33.97</v>
      </c>
      <c r="X48" s="116">
        <v>77.09</v>
      </c>
      <c r="Y48" s="116">
        <v>-76.349999999999994</v>
      </c>
      <c r="Z48" s="116">
        <v>-22.32</v>
      </c>
      <c r="AA48" s="116">
        <v>-63.61</v>
      </c>
      <c r="AB48" s="116">
        <v>16.579999999999998</v>
      </c>
      <c r="AC48" s="116">
        <v>15.42</v>
      </c>
      <c r="AD48" s="116">
        <v>1.5</v>
      </c>
      <c r="AE48" s="116">
        <v>41.49</v>
      </c>
      <c r="AF48" s="116">
        <v>15.14</v>
      </c>
      <c r="AG48" s="116">
        <v>17760936.120000001</v>
      </c>
      <c r="AH48" s="116">
        <v>16496516.25</v>
      </c>
      <c r="AI48" s="117"/>
      <c r="AK48" s="119">
        <f t="shared" si="1"/>
        <v>41.49</v>
      </c>
      <c r="AL48" s="120">
        <f>IFERROR(INDEX('ค่าเฉลี่ย Q4_2564'!$D:$D,MATCH(E:E,'ค่าเฉลี่ย Q4_2564'!C:C,0)),)</f>
        <v>14.81</v>
      </c>
      <c r="AM48" s="121">
        <f t="shared" si="2"/>
        <v>1</v>
      </c>
      <c r="AN48" s="119">
        <f t="shared" si="3"/>
        <v>15.14</v>
      </c>
      <c r="AO48" s="120">
        <f>IFERROR(INDEX('ค่าเฉลี่ย Q4_2564'!$E:$E,MATCH(E:E,'ค่าเฉลี่ย Q4_2564'!C:C,0)),)</f>
        <v>16.07</v>
      </c>
      <c r="AP48" s="121">
        <f t="shared" si="4"/>
        <v>0</v>
      </c>
      <c r="AQ48" s="122">
        <f t="shared" si="5"/>
        <v>1.52</v>
      </c>
      <c r="AR48" s="123">
        <f t="shared" si="6"/>
        <v>187.65</v>
      </c>
      <c r="AS48" s="121">
        <f t="shared" si="0"/>
        <v>0</v>
      </c>
      <c r="AT48" s="124">
        <f t="shared" si="7"/>
        <v>173.28</v>
      </c>
      <c r="AU48" s="125">
        <f t="shared" si="8"/>
        <v>0</v>
      </c>
      <c r="AV48" s="123">
        <f t="shared" si="9"/>
        <v>116.51</v>
      </c>
      <c r="AW48" s="125">
        <f t="shared" si="10"/>
        <v>0</v>
      </c>
      <c r="AX48" s="123">
        <f>สูตรข้อมูล!P48</f>
        <v>118.52</v>
      </c>
      <c r="AY48" s="125">
        <f t="shared" si="11"/>
        <v>0</v>
      </c>
      <c r="AZ48" s="123">
        <f t="shared" si="12"/>
        <v>89.1</v>
      </c>
      <c r="BA48" s="125">
        <f t="shared" si="13"/>
        <v>0</v>
      </c>
      <c r="BB48" s="118">
        <f t="shared" si="14"/>
        <v>1</v>
      </c>
    </row>
    <row r="49" spans="2:54">
      <c r="B49" s="325"/>
      <c r="C49" s="136" t="s">
        <v>222</v>
      </c>
      <c r="D49" s="137" t="s">
        <v>57</v>
      </c>
      <c r="E49" s="138" t="s">
        <v>169</v>
      </c>
      <c r="F49" s="116">
        <v>2.1</v>
      </c>
      <c r="G49" s="116">
        <v>1.96</v>
      </c>
      <c r="H49" s="116">
        <v>1.1599999999999999</v>
      </c>
      <c r="I49" s="116">
        <v>0.38</v>
      </c>
      <c r="J49" s="116">
        <v>24776690.41</v>
      </c>
      <c r="K49" s="116">
        <v>3651739.33</v>
      </c>
      <c r="L49" s="116">
        <v>1.1599999999999999</v>
      </c>
      <c r="M49" s="116">
        <v>263.25</v>
      </c>
      <c r="N49" s="116">
        <v>182.56</v>
      </c>
      <c r="O49" s="116">
        <v>146.24</v>
      </c>
      <c r="P49" s="116">
        <v>361.68</v>
      </c>
      <c r="Q49" s="116">
        <v>92.22</v>
      </c>
      <c r="R49" s="116">
        <v>51.1</v>
      </c>
      <c r="S49" s="116">
        <v>48.79</v>
      </c>
      <c r="T49" s="116">
        <v>38.83</v>
      </c>
      <c r="U49" s="116">
        <v>36.24</v>
      </c>
      <c r="V49" s="116">
        <v>42.1</v>
      </c>
      <c r="W49" s="116">
        <v>39.65</v>
      </c>
      <c r="X49" s="116">
        <v>64.69</v>
      </c>
      <c r="Y49" s="116">
        <v>-77.23</v>
      </c>
      <c r="Z49" s="116">
        <v>-21.32</v>
      </c>
      <c r="AA49" s="116">
        <v>-64.55</v>
      </c>
      <c r="AB49" s="116">
        <v>23.25</v>
      </c>
      <c r="AC49" s="116">
        <v>21.9</v>
      </c>
      <c r="AD49" s="116">
        <v>1.63</v>
      </c>
      <c r="AE49" s="116">
        <v>43.55</v>
      </c>
      <c r="AF49" s="116">
        <v>21.41</v>
      </c>
      <c r="AG49" s="116">
        <v>14611060.25</v>
      </c>
      <c r="AH49" s="116">
        <v>13742636.75</v>
      </c>
      <c r="AI49" s="117"/>
      <c r="AK49" s="119">
        <f t="shared" si="1"/>
        <v>43.55</v>
      </c>
      <c r="AL49" s="120">
        <f>IFERROR(INDEX('ค่าเฉลี่ย Q4_2564'!$D:$D,MATCH(E:E,'ค่าเฉลี่ย Q4_2564'!C:C,0)),)</f>
        <v>14.88</v>
      </c>
      <c r="AM49" s="121">
        <f t="shared" si="2"/>
        <v>1</v>
      </c>
      <c r="AN49" s="119">
        <f t="shared" si="3"/>
        <v>21.41</v>
      </c>
      <c r="AO49" s="120">
        <f>IFERROR(INDEX('ค่าเฉลี่ย Q4_2564'!$E:$E,MATCH(E:E,'ค่าเฉลี่ย Q4_2564'!C:C,0)),)</f>
        <v>14.61</v>
      </c>
      <c r="AP49" s="121">
        <f t="shared" si="4"/>
        <v>1</v>
      </c>
      <c r="AQ49" s="122">
        <f t="shared" si="5"/>
        <v>1.1599999999999999</v>
      </c>
      <c r="AR49" s="123">
        <f t="shared" si="6"/>
        <v>263.25</v>
      </c>
      <c r="AS49" s="121">
        <f t="shared" si="0"/>
        <v>0</v>
      </c>
      <c r="AT49" s="124">
        <f t="shared" si="7"/>
        <v>182.56</v>
      </c>
      <c r="AU49" s="125">
        <f t="shared" si="8"/>
        <v>0</v>
      </c>
      <c r="AV49" s="123">
        <f t="shared" si="9"/>
        <v>146.24</v>
      </c>
      <c r="AW49" s="125">
        <f t="shared" si="10"/>
        <v>0</v>
      </c>
      <c r="AX49" s="123">
        <f>สูตรข้อมูล!P49</f>
        <v>361.68</v>
      </c>
      <c r="AY49" s="125">
        <f t="shared" si="11"/>
        <v>0</v>
      </c>
      <c r="AZ49" s="123">
        <f t="shared" si="12"/>
        <v>92.22</v>
      </c>
      <c r="BA49" s="125">
        <f t="shared" si="13"/>
        <v>0</v>
      </c>
      <c r="BB49" s="118">
        <f t="shared" si="14"/>
        <v>2</v>
      </c>
    </row>
    <row r="50" spans="2:54">
      <c r="B50" s="325"/>
      <c r="C50" s="136" t="s">
        <v>223</v>
      </c>
      <c r="D50" s="137" t="s">
        <v>58</v>
      </c>
      <c r="E50" s="138" t="s">
        <v>365</v>
      </c>
      <c r="F50" s="116">
        <v>3.05</v>
      </c>
      <c r="G50" s="116">
        <v>2.92</v>
      </c>
      <c r="H50" s="116">
        <v>1.72</v>
      </c>
      <c r="I50" s="116">
        <v>0.39</v>
      </c>
      <c r="J50" s="116">
        <v>43604651</v>
      </c>
      <c r="K50" s="116">
        <v>15322940.17</v>
      </c>
      <c r="L50" s="116">
        <v>1.72</v>
      </c>
      <c r="M50" s="116">
        <v>80.989999999999995</v>
      </c>
      <c r="N50" s="116">
        <v>69.17</v>
      </c>
      <c r="O50" s="116">
        <v>87.22</v>
      </c>
      <c r="P50" s="116">
        <v>200.64</v>
      </c>
      <c r="Q50" s="116">
        <v>36.6</v>
      </c>
      <c r="R50" s="116">
        <v>37.94</v>
      </c>
      <c r="S50" s="116">
        <v>35.78</v>
      </c>
      <c r="T50" s="116">
        <v>31.02</v>
      </c>
      <c r="U50" s="116">
        <v>28.76</v>
      </c>
      <c r="V50" s="116">
        <v>32.79</v>
      </c>
      <c r="W50" s="116">
        <v>30.64</v>
      </c>
      <c r="X50" s="116">
        <v>73.959999999999994</v>
      </c>
      <c r="Y50" s="116">
        <v>-84.27</v>
      </c>
      <c r="Z50" s="116">
        <v>-12.06</v>
      </c>
      <c r="AA50" s="116">
        <v>-59.14</v>
      </c>
      <c r="AB50" s="116">
        <v>15.49</v>
      </c>
      <c r="AC50" s="116">
        <v>14.48</v>
      </c>
      <c r="AD50" s="116">
        <v>1.42</v>
      </c>
      <c r="AE50" s="116">
        <v>34.01</v>
      </c>
      <c r="AF50" s="116">
        <v>14.01</v>
      </c>
      <c r="AG50" s="116">
        <v>13880429.710000001</v>
      </c>
      <c r="AH50" s="116">
        <v>12729111.689999999</v>
      </c>
      <c r="AI50" s="117"/>
      <c r="AK50" s="119">
        <f t="shared" si="1"/>
        <v>34.01</v>
      </c>
      <c r="AL50" s="120">
        <f>IFERROR(INDEX('ค่าเฉลี่ย Q4_2564'!$D:$D,MATCH(E:E,'ค่าเฉลี่ย Q4_2564'!C:C,0)),)</f>
        <v>14.81</v>
      </c>
      <c r="AM50" s="121">
        <f t="shared" si="2"/>
        <v>1</v>
      </c>
      <c r="AN50" s="119">
        <f t="shared" si="3"/>
        <v>14.01</v>
      </c>
      <c r="AO50" s="120">
        <f>IFERROR(INDEX('ค่าเฉลี่ย Q4_2564'!$E:$E,MATCH(E:E,'ค่าเฉลี่ย Q4_2564'!C:C,0)),)</f>
        <v>16.07</v>
      </c>
      <c r="AP50" s="121">
        <f t="shared" si="4"/>
        <v>0</v>
      </c>
      <c r="AQ50" s="122">
        <f t="shared" si="5"/>
        <v>1.72</v>
      </c>
      <c r="AR50" s="123">
        <f t="shared" si="6"/>
        <v>80.989999999999995</v>
      </c>
      <c r="AS50" s="121">
        <f t="shared" si="0"/>
        <v>1</v>
      </c>
      <c r="AT50" s="124">
        <f t="shared" si="7"/>
        <v>69.17</v>
      </c>
      <c r="AU50" s="125">
        <f t="shared" si="8"/>
        <v>0</v>
      </c>
      <c r="AV50" s="123">
        <f t="shared" si="9"/>
        <v>87.22</v>
      </c>
      <c r="AW50" s="125">
        <f t="shared" si="10"/>
        <v>0</v>
      </c>
      <c r="AX50" s="123">
        <f>สูตรข้อมูล!P50</f>
        <v>200.64</v>
      </c>
      <c r="AY50" s="125">
        <f t="shared" si="11"/>
        <v>0</v>
      </c>
      <c r="AZ50" s="123">
        <f t="shared" si="12"/>
        <v>36.6</v>
      </c>
      <c r="BA50" s="125">
        <f t="shared" si="13"/>
        <v>1</v>
      </c>
      <c r="BB50" s="118">
        <f t="shared" si="14"/>
        <v>3</v>
      </c>
    </row>
    <row r="51" spans="2:54">
      <c r="B51" s="325"/>
      <c r="C51" s="136" t="s">
        <v>224</v>
      </c>
      <c r="D51" s="137" t="s">
        <v>59</v>
      </c>
      <c r="E51" s="138" t="s">
        <v>365</v>
      </c>
      <c r="F51" s="116">
        <v>2.66</v>
      </c>
      <c r="G51" s="116">
        <v>2.57</v>
      </c>
      <c r="H51" s="116">
        <v>1.01</v>
      </c>
      <c r="I51" s="116">
        <v>0.59</v>
      </c>
      <c r="J51" s="116">
        <v>69981465.730000004</v>
      </c>
      <c r="K51" s="116">
        <v>458189.89</v>
      </c>
      <c r="L51" s="116">
        <v>1.01</v>
      </c>
      <c r="M51" s="116">
        <v>150.13999999999999</v>
      </c>
      <c r="N51" s="116">
        <v>117.31</v>
      </c>
      <c r="O51" s="116">
        <v>160.85</v>
      </c>
      <c r="P51" s="116">
        <v>117.81</v>
      </c>
      <c r="Q51" s="116">
        <v>54.54</v>
      </c>
      <c r="R51" s="116">
        <v>57.59</v>
      </c>
      <c r="S51" s="116">
        <v>54.81</v>
      </c>
      <c r="T51" s="116">
        <v>48.78</v>
      </c>
      <c r="U51" s="116">
        <v>45.78</v>
      </c>
      <c r="V51" s="116">
        <v>47.68</v>
      </c>
      <c r="W51" s="116">
        <v>44.76</v>
      </c>
      <c r="X51" s="116">
        <v>56.78</v>
      </c>
      <c r="Y51" s="116">
        <v>-75.34</v>
      </c>
      <c r="Z51" s="116">
        <v>-20.16</v>
      </c>
      <c r="AA51" s="116">
        <v>-55.62</v>
      </c>
      <c r="AB51" s="116">
        <v>20.05</v>
      </c>
      <c r="AC51" s="116">
        <v>18.82</v>
      </c>
      <c r="AD51" s="116">
        <v>1.81</v>
      </c>
      <c r="AE51" s="116">
        <v>50.9</v>
      </c>
      <c r="AF51" s="116">
        <v>18.82</v>
      </c>
      <c r="AG51" s="116">
        <v>42603373.18</v>
      </c>
      <c r="AH51" s="116">
        <v>38508179.630000003</v>
      </c>
      <c r="AI51" s="117"/>
      <c r="AK51" s="119">
        <f t="shared" si="1"/>
        <v>50.9</v>
      </c>
      <c r="AL51" s="120">
        <f>IFERROR(INDEX('ค่าเฉลี่ย Q4_2564'!$D:$D,MATCH(E:E,'ค่าเฉลี่ย Q4_2564'!C:C,0)),)</f>
        <v>14.81</v>
      </c>
      <c r="AM51" s="121">
        <f t="shared" si="2"/>
        <v>1</v>
      </c>
      <c r="AN51" s="119">
        <f t="shared" si="3"/>
        <v>18.82</v>
      </c>
      <c r="AO51" s="120">
        <f>IFERROR(INDEX('ค่าเฉลี่ย Q4_2564'!$E:$E,MATCH(E:E,'ค่าเฉลี่ย Q4_2564'!C:C,0)),)</f>
        <v>16.07</v>
      </c>
      <c r="AP51" s="121">
        <f t="shared" si="4"/>
        <v>1</v>
      </c>
      <c r="AQ51" s="122">
        <f t="shared" si="5"/>
        <v>1.01</v>
      </c>
      <c r="AR51" s="123">
        <f t="shared" si="6"/>
        <v>150.13999999999999</v>
      </c>
      <c r="AS51" s="121">
        <f t="shared" si="0"/>
        <v>0</v>
      </c>
      <c r="AT51" s="124">
        <f t="shared" si="7"/>
        <v>117.31</v>
      </c>
      <c r="AU51" s="125">
        <f t="shared" si="8"/>
        <v>0</v>
      </c>
      <c r="AV51" s="123">
        <f t="shared" si="9"/>
        <v>160.85</v>
      </c>
      <c r="AW51" s="125">
        <f t="shared" si="10"/>
        <v>0</v>
      </c>
      <c r="AX51" s="123">
        <f>สูตรข้อมูล!P51</f>
        <v>117.81</v>
      </c>
      <c r="AY51" s="125">
        <f t="shared" si="11"/>
        <v>0</v>
      </c>
      <c r="AZ51" s="123">
        <f t="shared" si="12"/>
        <v>54.54</v>
      </c>
      <c r="BA51" s="125">
        <f t="shared" si="13"/>
        <v>1</v>
      </c>
      <c r="BB51" s="118">
        <f t="shared" si="14"/>
        <v>3</v>
      </c>
    </row>
    <row r="52" spans="2:54">
      <c r="B52" s="325"/>
      <c r="C52" s="136" t="s">
        <v>225</v>
      </c>
      <c r="D52" s="137" t="s">
        <v>60</v>
      </c>
      <c r="E52" s="138" t="s">
        <v>169</v>
      </c>
      <c r="F52" s="116">
        <v>2.04</v>
      </c>
      <c r="G52" s="116">
        <v>1.93</v>
      </c>
      <c r="H52" s="116">
        <v>0.94</v>
      </c>
      <c r="I52" s="116">
        <v>0.48</v>
      </c>
      <c r="J52" s="116">
        <v>21935800.039999999</v>
      </c>
      <c r="K52" s="116">
        <v>-1160138.51</v>
      </c>
      <c r="L52" s="116">
        <v>0.94</v>
      </c>
      <c r="M52" s="116">
        <v>257.66000000000003</v>
      </c>
      <c r="N52" s="116">
        <v>115.58</v>
      </c>
      <c r="O52" s="116">
        <v>181.49</v>
      </c>
      <c r="P52" s="116">
        <v>182.57</v>
      </c>
      <c r="Q52" s="116">
        <v>118.22</v>
      </c>
      <c r="R52" s="116">
        <v>53.94</v>
      </c>
      <c r="S52" s="116">
        <v>51.21</v>
      </c>
      <c r="T52" s="116">
        <v>45.13</v>
      </c>
      <c r="U52" s="116">
        <v>42.39</v>
      </c>
      <c r="V52" s="116">
        <v>47.71</v>
      </c>
      <c r="W52" s="116">
        <v>45.1</v>
      </c>
      <c r="X52" s="116">
        <v>57.7</v>
      </c>
      <c r="Y52" s="116">
        <v>-80.69</v>
      </c>
      <c r="Z52" s="116">
        <v>-19.170000000000002</v>
      </c>
      <c r="AA52" s="116">
        <v>-67.39</v>
      </c>
      <c r="AB52" s="116">
        <v>28.18</v>
      </c>
      <c r="AC52" s="116">
        <v>26.64</v>
      </c>
      <c r="AD52" s="116">
        <v>1.82</v>
      </c>
      <c r="AE52" s="116">
        <v>50.13</v>
      </c>
      <c r="AF52" s="116">
        <v>26.64</v>
      </c>
      <c r="AG52" s="116">
        <v>16774542.449999999</v>
      </c>
      <c r="AH52" s="116">
        <v>15857650.07</v>
      </c>
      <c r="AI52" s="117"/>
      <c r="AK52" s="119">
        <f t="shared" si="1"/>
        <v>50.13</v>
      </c>
      <c r="AL52" s="120">
        <f>IFERROR(INDEX('ค่าเฉลี่ย Q4_2564'!$D:$D,MATCH(E:E,'ค่าเฉลี่ย Q4_2564'!C:C,0)),)</f>
        <v>14.88</v>
      </c>
      <c r="AM52" s="121">
        <f t="shared" si="2"/>
        <v>1</v>
      </c>
      <c r="AN52" s="119">
        <f t="shared" si="3"/>
        <v>26.64</v>
      </c>
      <c r="AO52" s="120">
        <f>IFERROR(INDEX('ค่าเฉลี่ย Q4_2564'!$E:$E,MATCH(E:E,'ค่าเฉลี่ย Q4_2564'!C:C,0)),)</f>
        <v>14.61</v>
      </c>
      <c r="AP52" s="121">
        <f t="shared" si="4"/>
        <v>1</v>
      </c>
      <c r="AQ52" s="122">
        <f t="shared" si="5"/>
        <v>0.94</v>
      </c>
      <c r="AR52" s="123">
        <f t="shared" si="6"/>
        <v>257.66000000000003</v>
      </c>
      <c r="AS52" s="121">
        <f t="shared" si="0"/>
        <v>0</v>
      </c>
      <c r="AT52" s="124">
        <f t="shared" si="7"/>
        <v>115.58</v>
      </c>
      <c r="AU52" s="125">
        <f t="shared" si="8"/>
        <v>0</v>
      </c>
      <c r="AV52" s="123">
        <f t="shared" si="9"/>
        <v>181.49</v>
      </c>
      <c r="AW52" s="125">
        <f t="shared" si="10"/>
        <v>0</v>
      </c>
      <c r="AX52" s="123">
        <f>สูตรข้อมูล!P52</f>
        <v>182.57</v>
      </c>
      <c r="AY52" s="125">
        <f t="shared" si="11"/>
        <v>0</v>
      </c>
      <c r="AZ52" s="123">
        <f t="shared" si="12"/>
        <v>118.22</v>
      </c>
      <c r="BA52" s="125">
        <f t="shared" si="13"/>
        <v>0</v>
      </c>
      <c r="BB52" s="118">
        <f t="shared" si="14"/>
        <v>2</v>
      </c>
    </row>
    <row r="53" spans="2:54">
      <c r="B53" s="321" t="s">
        <v>226</v>
      </c>
      <c r="C53" s="150" t="s">
        <v>227</v>
      </c>
      <c r="D53" s="151" t="s">
        <v>4</v>
      </c>
      <c r="E53" s="152" t="s">
        <v>182</v>
      </c>
      <c r="F53" s="116">
        <v>4.5</v>
      </c>
      <c r="G53" s="116">
        <v>4.12</v>
      </c>
      <c r="H53" s="116">
        <v>2.85</v>
      </c>
      <c r="I53" s="116">
        <v>0.28000000000000003</v>
      </c>
      <c r="J53" s="116">
        <v>1286954142.2</v>
      </c>
      <c r="K53" s="116">
        <v>719785091.69000006</v>
      </c>
      <c r="L53" s="116">
        <v>2.85</v>
      </c>
      <c r="M53" s="116">
        <v>9.58</v>
      </c>
      <c r="N53" s="116">
        <v>66.86</v>
      </c>
      <c r="O53" s="116">
        <v>23.87</v>
      </c>
      <c r="P53" s="116">
        <v>100.25</v>
      </c>
      <c r="Q53" s="116">
        <v>56.54</v>
      </c>
      <c r="R53" s="116">
        <v>37.74</v>
      </c>
      <c r="S53" s="116">
        <v>34.61</v>
      </c>
      <c r="T53" s="116">
        <v>35.44</v>
      </c>
      <c r="U53" s="116">
        <v>31.78</v>
      </c>
      <c r="V53" s="116">
        <v>38.71</v>
      </c>
      <c r="W53" s="116">
        <v>35.369999999999997</v>
      </c>
      <c r="X53" s="116">
        <v>70.92</v>
      </c>
      <c r="Y53" s="116">
        <v>-87.7</v>
      </c>
      <c r="Z53" s="116">
        <v>-8.5</v>
      </c>
      <c r="AA53" s="116">
        <v>-36.299999999999997</v>
      </c>
      <c r="AB53" s="116">
        <v>10.48</v>
      </c>
      <c r="AC53" s="116">
        <v>9.57</v>
      </c>
      <c r="AD53" s="116">
        <v>1.55</v>
      </c>
      <c r="AE53" s="116">
        <v>42.48</v>
      </c>
      <c r="AF53" s="116">
        <v>9.57</v>
      </c>
      <c r="AG53" s="116">
        <v>325559831.24000001</v>
      </c>
      <c r="AH53" s="116">
        <v>297502341.27999997</v>
      </c>
      <c r="AI53" s="117"/>
      <c r="AK53" s="119">
        <f t="shared" si="1"/>
        <v>42.48</v>
      </c>
      <c r="AL53" s="120">
        <f>IFERROR(INDEX('ค่าเฉลี่ย Q4_2564'!$D:$D,MATCH(E:E,'ค่าเฉลี่ย Q4_2564'!C:C,0)),)</f>
        <v>18.940000000000001</v>
      </c>
      <c r="AM53" s="121">
        <f t="shared" si="2"/>
        <v>1</v>
      </c>
      <c r="AN53" s="119">
        <f t="shared" si="3"/>
        <v>9.57</v>
      </c>
      <c r="AO53" s="120">
        <f>IFERROR(INDEX('ค่าเฉลี่ย Q4_2564'!$E:$E,MATCH(E:E,'ค่าเฉลี่ย Q4_2564'!C:C,0)),)</f>
        <v>16.440000000000001</v>
      </c>
      <c r="AP53" s="121">
        <f t="shared" si="4"/>
        <v>0</v>
      </c>
      <c r="AQ53" s="122">
        <f t="shared" si="5"/>
        <v>2.85</v>
      </c>
      <c r="AR53" s="123">
        <f t="shared" si="6"/>
        <v>9.58</v>
      </c>
      <c r="AS53" s="121">
        <f t="shared" si="0"/>
        <v>1</v>
      </c>
      <c r="AT53" s="124">
        <f t="shared" si="7"/>
        <v>66.86</v>
      </c>
      <c r="AU53" s="125">
        <f t="shared" si="8"/>
        <v>0</v>
      </c>
      <c r="AV53" s="123">
        <f t="shared" si="9"/>
        <v>23.87</v>
      </c>
      <c r="AW53" s="125">
        <f t="shared" si="10"/>
        <v>1</v>
      </c>
      <c r="AX53" s="123">
        <f>สูตรข้อมูล!P53</f>
        <v>100.25</v>
      </c>
      <c r="AY53" s="125">
        <f t="shared" si="11"/>
        <v>0</v>
      </c>
      <c r="AZ53" s="123">
        <f t="shared" si="12"/>
        <v>56.54</v>
      </c>
      <c r="BA53" s="125">
        <f t="shared" si="13"/>
        <v>1</v>
      </c>
      <c r="BB53" s="118">
        <f t="shared" si="14"/>
        <v>4</v>
      </c>
    </row>
    <row r="54" spans="2:54" ht="63">
      <c r="B54" s="321"/>
      <c r="C54" s="150" t="s">
        <v>228</v>
      </c>
      <c r="D54" s="151" t="s">
        <v>25</v>
      </c>
      <c r="E54" s="152" t="s">
        <v>370</v>
      </c>
      <c r="F54" s="116">
        <v>1.83</v>
      </c>
      <c r="G54" s="116">
        <v>1.71</v>
      </c>
      <c r="H54" s="116">
        <v>0.46</v>
      </c>
      <c r="I54" s="116">
        <v>0.68</v>
      </c>
      <c r="J54" s="116">
        <v>106549052.97</v>
      </c>
      <c r="K54" s="116">
        <v>-67514925.769999996</v>
      </c>
      <c r="L54" s="116">
        <v>0.46</v>
      </c>
      <c r="M54" s="116">
        <v>323.95</v>
      </c>
      <c r="N54" s="116">
        <v>126.69</v>
      </c>
      <c r="O54" s="116">
        <v>82.98</v>
      </c>
      <c r="P54" s="116">
        <v>276.23</v>
      </c>
      <c r="Q54" s="116">
        <v>71.48</v>
      </c>
      <c r="R54" s="116">
        <v>28.47</v>
      </c>
      <c r="S54" s="116">
        <v>19.68</v>
      </c>
      <c r="T54" s="116">
        <v>25.66</v>
      </c>
      <c r="U54" s="116">
        <v>16.440000000000001</v>
      </c>
      <c r="V54" s="116">
        <v>38.01</v>
      </c>
      <c r="W54" s="116">
        <v>30.75</v>
      </c>
      <c r="X54" s="116">
        <v>88.06</v>
      </c>
      <c r="Y54" s="116">
        <v>-85.73</v>
      </c>
      <c r="Z54" s="116">
        <v>-9.02</v>
      </c>
      <c r="AA54" s="116">
        <v>-43.62</v>
      </c>
      <c r="AB54" s="116">
        <v>10.08</v>
      </c>
      <c r="AC54" s="116">
        <v>8.16</v>
      </c>
      <c r="AD54" s="116">
        <v>1.44</v>
      </c>
      <c r="AE54" s="116">
        <v>36.729999999999997</v>
      </c>
      <c r="AF54" s="116">
        <v>8.15</v>
      </c>
      <c r="AG54" s="116">
        <v>60238085.850000001</v>
      </c>
      <c r="AH54" s="116">
        <v>63990043.990000002</v>
      </c>
      <c r="AI54" s="117"/>
      <c r="AK54" s="119">
        <f t="shared" si="1"/>
        <v>36.729999999999997</v>
      </c>
      <c r="AL54" s="120">
        <f>IFERROR(INDEX('ค่าเฉลี่ย Q4_2564'!$D:$D,MATCH(E:E,'ค่าเฉลี่ย Q4_2564'!C:C,0)),)</f>
        <v>25.41</v>
      </c>
      <c r="AM54" s="121">
        <f t="shared" si="2"/>
        <v>1</v>
      </c>
      <c r="AN54" s="119">
        <f t="shared" si="3"/>
        <v>8.15</v>
      </c>
      <c r="AO54" s="120">
        <f>IFERROR(INDEX('ค่าเฉลี่ย Q4_2564'!$E:$E,MATCH(E:E,'ค่าเฉลี่ย Q4_2564'!C:C,0)),)</f>
        <v>20.84</v>
      </c>
      <c r="AP54" s="121">
        <f t="shared" si="4"/>
        <v>0</v>
      </c>
      <c r="AQ54" s="122">
        <f t="shared" si="5"/>
        <v>0.46</v>
      </c>
      <c r="AR54" s="123">
        <f t="shared" si="6"/>
        <v>323.95</v>
      </c>
      <c r="AS54" s="121">
        <f t="shared" si="0"/>
        <v>0</v>
      </c>
      <c r="AT54" s="124">
        <f t="shared" si="7"/>
        <v>126.69</v>
      </c>
      <c r="AU54" s="125">
        <f t="shared" si="8"/>
        <v>0</v>
      </c>
      <c r="AV54" s="123">
        <f t="shared" si="9"/>
        <v>82.98</v>
      </c>
      <c r="AW54" s="125">
        <f t="shared" si="10"/>
        <v>0</v>
      </c>
      <c r="AX54" s="123">
        <f>สูตรข้อมูล!P54</f>
        <v>276.23</v>
      </c>
      <c r="AY54" s="125">
        <f t="shared" si="11"/>
        <v>0</v>
      </c>
      <c r="AZ54" s="123">
        <f t="shared" si="12"/>
        <v>71.48</v>
      </c>
      <c r="BA54" s="125">
        <f t="shared" si="13"/>
        <v>0</v>
      </c>
      <c r="BB54" s="118">
        <f t="shared" si="14"/>
        <v>1</v>
      </c>
    </row>
    <row r="55" spans="2:54">
      <c r="B55" s="321"/>
      <c r="C55" s="150" t="s">
        <v>229</v>
      </c>
      <c r="D55" s="151" t="s">
        <v>26</v>
      </c>
      <c r="E55" s="152" t="s">
        <v>167</v>
      </c>
      <c r="F55" s="116">
        <v>3.63</v>
      </c>
      <c r="G55" s="116">
        <v>3.51</v>
      </c>
      <c r="H55" s="116">
        <v>1.77</v>
      </c>
      <c r="I55" s="116">
        <v>0.46</v>
      </c>
      <c r="J55" s="116">
        <v>89626132.450000003</v>
      </c>
      <c r="K55" s="116">
        <v>26209192.579999998</v>
      </c>
      <c r="L55" s="116">
        <v>1.77</v>
      </c>
      <c r="M55" s="116">
        <v>77.84</v>
      </c>
      <c r="N55" s="116">
        <v>71.680000000000007</v>
      </c>
      <c r="O55" s="116">
        <v>80.989999999999995</v>
      </c>
      <c r="P55" s="116">
        <v>289.23</v>
      </c>
      <c r="Q55" s="116">
        <v>41.86</v>
      </c>
      <c r="R55" s="116">
        <v>47.91</v>
      </c>
      <c r="S55" s="116">
        <v>38.11</v>
      </c>
      <c r="T55" s="116">
        <v>44.5</v>
      </c>
      <c r="U55" s="116">
        <v>34.58</v>
      </c>
      <c r="V55" s="116">
        <v>43.94</v>
      </c>
      <c r="W55" s="116">
        <v>34.799999999999997</v>
      </c>
      <c r="X55" s="116">
        <v>65.8</v>
      </c>
      <c r="Y55" s="116">
        <v>-90.25</v>
      </c>
      <c r="Z55" s="116">
        <v>-9.17</v>
      </c>
      <c r="AA55" s="116">
        <v>-51.2</v>
      </c>
      <c r="AB55" s="116">
        <v>10.220000000000001</v>
      </c>
      <c r="AC55" s="116">
        <v>8.09</v>
      </c>
      <c r="AD55" s="116">
        <v>1.65</v>
      </c>
      <c r="AE55" s="116">
        <v>52.63</v>
      </c>
      <c r="AF55" s="116">
        <v>9.16</v>
      </c>
      <c r="AG55" s="116">
        <v>36407109.289999999</v>
      </c>
      <c r="AH55" s="116">
        <v>29546035.780000001</v>
      </c>
      <c r="AI55" s="117"/>
      <c r="AK55" s="119">
        <f t="shared" si="1"/>
        <v>52.63</v>
      </c>
      <c r="AL55" s="120">
        <f>IFERROR(INDEX('ค่าเฉลี่ย Q4_2564'!$D:$D,MATCH(E:E,'ค่าเฉลี่ย Q4_2564'!C:C,0)),)</f>
        <v>17.34</v>
      </c>
      <c r="AM55" s="121">
        <f t="shared" si="2"/>
        <v>1</v>
      </c>
      <c r="AN55" s="119">
        <f t="shared" si="3"/>
        <v>9.16</v>
      </c>
      <c r="AO55" s="120">
        <f>IFERROR(INDEX('ค่าเฉลี่ย Q4_2564'!$E:$E,MATCH(E:E,'ค่าเฉลี่ย Q4_2564'!C:C,0)),)</f>
        <v>17.43</v>
      </c>
      <c r="AP55" s="121">
        <f t="shared" si="4"/>
        <v>0</v>
      </c>
      <c r="AQ55" s="122">
        <f t="shared" si="5"/>
        <v>1.77</v>
      </c>
      <c r="AR55" s="123">
        <f t="shared" si="6"/>
        <v>77.84</v>
      </c>
      <c r="AS55" s="121">
        <f t="shared" si="0"/>
        <v>1</v>
      </c>
      <c r="AT55" s="124">
        <f t="shared" si="7"/>
        <v>71.680000000000007</v>
      </c>
      <c r="AU55" s="125">
        <f t="shared" si="8"/>
        <v>0</v>
      </c>
      <c r="AV55" s="123">
        <f t="shared" si="9"/>
        <v>80.989999999999995</v>
      </c>
      <c r="AW55" s="125">
        <f t="shared" si="10"/>
        <v>0</v>
      </c>
      <c r="AX55" s="123">
        <f>สูตรข้อมูล!P55</f>
        <v>289.23</v>
      </c>
      <c r="AY55" s="125">
        <f t="shared" si="11"/>
        <v>0</v>
      </c>
      <c r="AZ55" s="123">
        <f t="shared" si="12"/>
        <v>41.86</v>
      </c>
      <c r="BA55" s="125">
        <f t="shared" si="13"/>
        <v>1</v>
      </c>
      <c r="BB55" s="118">
        <f t="shared" si="14"/>
        <v>3</v>
      </c>
    </row>
    <row r="56" spans="2:54">
      <c r="B56" s="321"/>
      <c r="C56" s="150" t="s">
        <v>230</v>
      </c>
      <c r="D56" s="151" t="s">
        <v>27</v>
      </c>
      <c r="E56" s="152" t="s">
        <v>371</v>
      </c>
      <c r="F56" s="116">
        <v>3.32</v>
      </c>
      <c r="G56" s="116">
        <v>3.14</v>
      </c>
      <c r="H56" s="116">
        <v>0.89</v>
      </c>
      <c r="I56" s="116">
        <v>0.68</v>
      </c>
      <c r="J56" s="116">
        <v>287683088</v>
      </c>
      <c r="K56" s="116">
        <v>-12278862.890000001</v>
      </c>
      <c r="L56" s="116">
        <v>0.87</v>
      </c>
      <c r="M56" s="116">
        <v>130.03</v>
      </c>
      <c r="N56" s="116">
        <v>422.18</v>
      </c>
      <c r="O56" s="116">
        <v>105.72</v>
      </c>
      <c r="P56" s="116">
        <v>574.04</v>
      </c>
      <c r="Q56" s="116">
        <v>72.41</v>
      </c>
      <c r="R56" s="116">
        <v>44.32</v>
      </c>
      <c r="S56" s="116">
        <v>38.22</v>
      </c>
      <c r="T56" s="116">
        <v>42.86</v>
      </c>
      <c r="U56" s="116">
        <v>36.520000000000003</v>
      </c>
      <c r="V56" s="116">
        <v>49.54</v>
      </c>
      <c r="W56" s="116">
        <v>44.29</v>
      </c>
      <c r="X56" s="116">
        <v>67.28</v>
      </c>
      <c r="Y56" s="116">
        <v>-86.98</v>
      </c>
      <c r="Z56" s="116">
        <v>-7.36</v>
      </c>
      <c r="AA56" s="116">
        <v>-47.94</v>
      </c>
      <c r="AB56" s="116">
        <v>17.77</v>
      </c>
      <c r="AC56" s="116">
        <v>15.89</v>
      </c>
      <c r="AD56" s="116">
        <v>1.79</v>
      </c>
      <c r="AE56" s="116">
        <v>49.22</v>
      </c>
      <c r="AF56" s="116">
        <v>15.88</v>
      </c>
      <c r="AG56" s="116">
        <v>90152694.340000004</v>
      </c>
      <c r="AH56" s="116">
        <v>97872675.840000004</v>
      </c>
      <c r="AI56" s="117"/>
      <c r="AK56" s="119">
        <f t="shared" si="1"/>
        <v>49.22</v>
      </c>
      <c r="AL56" s="120">
        <f>IFERROR(INDEX('ค่าเฉลี่ย Q4_2564'!$D:$D,MATCH(E:E,'ค่าเฉลี่ย Q4_2564'!C:C,0)),)</f>
        <v>21.46</v>
      </c>
      <c r="AM56" s="121">
        <f t="shared" si="2"/>
        <v>1</v>
      </c>
      <c r="AN56" s="119">
        <f t="shared" si="3"/>
        <v>15.88</v>
      </c>
      <c r="AO56" s="120">
        <f>IFERROR(INDEX('ค่าเฉลี่ย Q4_2564'!$E:$E,MATCH(E:E,'ค่าเฉลี่ย Q4_2564'!C:C,0)),)</f>
        <v>18.02</v>
      </c>
      <c r="AP56" s="121">
        <f t="shared" si="4"/>
        <v>0</v>
      </c>
      <c r="AQ56" s="122">
        <f t="shared" si="5"/>
        <v>0.89</v>
      </c>
      <c r="AR56" s="123">
        <f t="shared" si="6"/>
        <v>130.03</v>
      </c>
      <c r="AS56" s="121">
        <f t="shared" si="0"/>
        <v>0</v>
      </c>
      <c r="AT56" s="124">
        <f t="shared" si="7"/>
        <v>422.18</v>
      </c>
      <c r="AU56" s="125">
        <f t="shared" si="8"/>
        <v>0</v>
      </c>
      <c r="AV56" s="123">
        <f t="shared" si="9"/>
        <v>105.72</v>
      </c>
      <c r="AW56" s="125">
        <f t="shared" si="10"/>
        <v>0</v>
      </c>
      <c r="AX56" s="123">
        <f>สูตรข้อมูล!P56</f>
        <v>574.04</v>
      </c>
      <c r="AY56" s="125">
        <f t="shared" si="11"/>
        <v>0</v>
      </c>
      <c r="AZ56" s="123">
        <f t="shared" si="12"/>
        <v>72.41</v>
      </c>
      <c r="BA56" s="125">
        <f t="shared" si="13"/>
        <v>0</v>
      </c>
      <c r="BB56" s="118">
        <f t="shared" si="14"/>
        <v>1</v>
      </c>
    </row>
    <row r="57" spans="2:54">
      <c r="B57" s="321"/>
      <c r="C57" s="150" t="s">
        <v>231</v>
      </c>
      <c r="D57" s="151" t="s">
        <v>28</v>
      </c>
      <c r="E57" s="152" t="s">
        <v>169</v>
      </c>
      <c r="F57" s="116">
        <v>2.58</v>
      </c>
      <c r="G57" s="116">
        <v>2.48</v>
      </c>
      <c r="H57" s="116">
        <v>0.62</v>
      </c>
      <c r="I57" s="116">
        <v>0.7</v>
      </c>
      <c r="J57" s="116">
        <v>50637956.990000002</v>
      </c>
      <c r="K57" s="116">
        <v>-12232864.74</v>
      </c>
      <c r="L57" s="116">
        <v>0.62</v>
      </c>
      <c r="M57" s="116">
        <v>138.16</v>
      </c>
      <c r="N57" s="116">
        <v>176.11</v>
      </c>
      <c r="O57" s="116">
        <v>68.84</v>
      </c>
      <c r="P57" s="116">
        <v>222.95</v>
      </c>
      <c r="Q57" s="116">
        <v>56.82</v>
      </c>
      <c r="R57" s="116">
        <v>39.22</v>
      </c>
      <c r="S57" s="116">
        <v>35.19</v>
      </c>
      <c r="T57" s="116">
        <v>34.729999999999997</v>
      </c>
      <c r="U57" s="116">
        <v>30.47</v>
      </c>
      <c r="V57" s="116">
        <v>36.369999999999997</v>
      </c>
      <c r="W57" s="116">
        <v>32.270000000000003</v>
      </c>
      <c r="X57" s="116">
        <v>70.25</v>
      </c>
      <c r="Y57" s="116">
        <v>-88.53</v>
      </c>
      <c r="Z57" s="116">
        <v>-10.32</v>
      </c>
      <c r="AA57" s="116">
        <v>-53.22</v>
      </c>
      <c r="AB57" s="116">
        <v>14.61</v>
      </c>
      <c r="AC57" s="116">
        <v>12.96</v>
      </c>
      <c r="AD57" s="116">
        <v>1.48</v>
      </c>
      <c r="AE57" s="116">
        <v>36.340000000000003</v>
      </c>
      <c r="AF57" s="116">
        <v>12.94</v>
      </c>
      <c r="AG57" s="116">
        <v>18190999.91</v>
      </c>
      <c r="AH57" s="116">
        <v>16705328.359999999</v>
      </c>
      <c r="AI57" s="117"/>
      <c r="AK57" s="119">
        <f t="shared" si="1"/>
        <v>36.340000000000003</v>
      </c>
      <c r="AL57" s="120">
        <f>IFERROR(INDEX('ค่าเฉลี่ย Q4_2564'!$D:$D,MATCH(E:E,'ค่าเฉลี่ย Q4_2564'!C:C,0)),)</f>
        <v>14.88</v>
      </c>
      <c r="AM57" s="121">
        <f t="shared" si="2"/>
        <v>1</v>
      </c>
      <c r="AN57" s="119">
        <f t="shared" si="3"/>
        <v>12.94</v>
      </c>
      <c r="AO57" s="120">
        <f>IFERROR(INDEX('ค่าเฉลี่ย Q4_2564'!$E:$E,MATCH(E:E,'ค่าเฉลี่ย Q4_2564'!C:C,0)),)</f>
        <v>14.61</v>
      </c>
      <c r="AP57" s="121">
        <f t="shared" si="4"/>
        <v>0</v>
      </c>
      <c r="AQ57" s="122">
        <f t="shared" si="5"/>
        <v>0.62</v>
      </c>
      <c r="AR57" s="123">
        <f t="shared" si="6"/>
        <v>138.16</v>
      </c>
      <c r="AS57" s="121">
        <f t="shared" si="0"/>
        <v>1</v>
      </c>
      <c r="AT57" s="124">
        <f t="shared" si="7"/>
        <v>176.11</v>
      </c>
      <c r="AU57" s="125">
        <f t="shared" si="8"/>
        <v>0</v>
      </c>
      <c r="AV57" s="123">
        <f t="shared" si="9"/>
        <v>68.84</v>
      </c>
      <c r="AW57" s="125">
        <f t="shared" si="10"/>
        <v>0</v>
      </c>
      <c r="AX57" s="123">
        <f>สูตรข้อมูล!P57</f>
        <v>222.95</v>
      </c>
      <c r="AY57" s="125">
        <f t="shared" si="11"/>
        <v>0</v>
      </c>
      <c r="AZ57" s="123">
        <f t="shared" si="12"/>
        <v>56.82</v>
      </c>
      <c r="BA57" s="125">
        <f t="shared" si="13"/>
        <v>1</v>
      </c>
      <c r="BB57" s="118">
        <f t="shared" si="14"/>
        <v>3</v>
      </c>
    </row>
    <row r="58" spans="2:54">
      <c r="B58" s="321"/>
      <c r="C58" s="150" t="s">
        <v>232</v>
      </c>
      <c r="D58" s="151">
        <v>10831</v>
      </c>
      <c r="E58" s="153" t="s">
        <v>365</v>
      </c>
      <c r="F58" s="116">
        <v>5.46</v>
      </c>
      <c r="G58" s="116">
        <v>5.33</v>
      </c>
      <c r="H58" s="116">
        <v>2.17</v>
      </c>
      <c r="I58" s="116">
        <v>0.57999999999999996</v>
      </c>
      <c r="J58" s="116">
        <v>201851179.97999999</v>
      </c>
      <c r="K58" s="116">
        <v>53157778.259999998</v>
      </c>
      <c r="L58" s="116">
        <v>2.17</v>
      </c>
      <c r="M58" s="116">
        <v>165.65</v>
      </c>
      <c r="N58" s="116">
        <v>166.71</v>
      </c>
      <c r="O58" s="116">
        <v>190.52</v>
      </c>
      <c r="P58" s="116">
        <v>187.62</v>
      </c>
      <c r="Q58" s="116">
        <v>22.13</v>
      </c>
      <c r="R58" s="116">
        <v>50.43</v>
      </c>
      <c r="S58" s="116">
        <v>48.89</v>
      </c>
      <c r="T58" s="116">
        <v>48.79</v>
      </c>
      <c r="U58" s="116">
        <v>47.23</v>
      </c>
      <c r="V58" s="116">
        <v>47.6</v>
      </c>
      <c r="W58" s="116">
        <v>46.06</v>
      </c>
      <c r="X58" s="116">
        <v>54.65</v>
      </c>
      <c r="Y58" s="116">
        <v>-91.62</v>
      </c>
      <c r="Z58" s="116">
        <v>-4.74</v>
      </c>
      <c r="AA58" s="116">
        <v>-43.64</v>
      </c>
      <c r="AB58" s="116">
        <v>17.350000000000001</v>
      </c>
      <c r="AC58" s="116">
        <v>16.79</v>
      </c>
      <c r="AD58" s="116">
        <v>1.85</v>
      </c>
      <c r="AE58" s="116">
        <v>47.9</v>
      </c>
      <c r="AF58" s="116">
        <v>16.73</v>
      </c>
      <c r="AG58" s="116">
        <v>51922508.619999997</v>
      </c>
      <c r="AH58" s="116">
        <v>50235140.590000004</v>
      </c>
      <c r="AI58" s="117"/>
      <c r="AK58" s="119">
        <f t="shared" si="1"/>
        <v>47.9</v>
      </c>
      <c r="AL58" s="120">
        <f>IFERROR(INDEX('ค่าเฉลี่ย Q4_2564'!$D:$D,MATCH(E:E,'ค่าเฉลี่ย Q4_2564'!C:C,0)),)</f>
        <v>14.81</v>
      </c>
      <c r="AM58" s="121">
        <f t="shared" si="2"/>
        <v>1</v>
      </c>
      <c r="AN58" s="119">
        <f t="shared" si="3"/>
        <v>16.73</v>
      </c>
      <c r="AO58" s="120">
        <f>IFERROR(INDEX('ค่าเฉลี่ย Q4_2564'!$E:$E,MATCH(E:E,'ค่าเฉลี่ย Q4_2564'!C:C,0)),)</f>
        <v>16.07</v>
      </c>
      <c r="AP58" s="121">
        <f t="shared" si="4"/>
        <v>1</v>
      </c>
      <c r="AQ58" s="122">
        <f t="shared" si="5"/>
        <v>2.17</v>
      </c>
      <c r="AR58" s="123">
        <f t="shared" si="6"/>
        <v>165.65</v>
      </c>
      <c r="AS58" s="121">
        <f t="shared" si="0"/>
        <v>0</v>
      </c>
      <c r="AT58" s="124">
        <f t="shared" si="7"/>
        <v>166.71</v>
      </c>
      <c r="AU58" s="125">
        <f t="shared" si="8"/>
        <v>0</v>
      </c>
      <c r="AV58" s="123">
        <f t="shared" si="9"/>
        <v>190.52</v>
      </c>
      <c r="AW58" s="125">
        <f t="shared" si="10"/>
        <v>0</v>
      </c>
      <c r="AX58" s="123">
        <f>สูตรข้อมูล!P58</f>
        <v>187.62</v>
      </c>
      <c r="AY58" s="125">
        <f t="shared" si="11"/>
        <v>0</v>
      </c>
      <c r="AZ58" s="123">
        <f t="shared" si="12"/>
        <v>22.13</v>
      </c>
      <c r="BA58" s="125">
        <f t="shared" si="13"/>
        <v>1</v>
      </c>
      <c r="BB58" s="118">
        <f t="shared" si="14"/>
        <v>3</v>
      </c>
    </row>
    <row r="59" spans="2:54">
      <c r="B59" s="321"/>
      <c r="C59" s="150" t="s">
        <v>233</v>
      </c>
      <c r="D59" s="151" t="s">
        <v>30</v>
      </c>
      <c r="E59" s="152" t="s">
        <v>167</v>
      </c>
      <c r="F59" s="116">
        <v>4.54</v>
      </c>
      <c r="G59" s="116">
        <v>4.4400000000000004</v>
      </c>
      <c r="H59" s="116">
        <v>1.08</v>
      </c>
      <c r="I59" s="116">
        <v>0.74</v>
      </c>
      <c r="J59" s="116">
        <v>295246477.76999998</v>
      </c>
      <c r="K59" s="116">
        <v>6753619.4800000004</v>
      </c>
      <c r="L59" s="116">
        <v>1.08</v>
      </c>
      <c r="M59" s="116">
        <v>359.46</v>
      </c>
      <c r="N59" s="116">
        <v>161.02000000000001</v>
      </c>
      <c r="O59" s="116">
        <v>85.71</v>
      </c>
      <c r="P59" s="116">
        <v>160.75</v>
      </c>
      <c r="Q59" s="116">
        <v>66.09</v>
      </c>
      <c r="R59" s="116">
        <v>79.02</v>
      </c>
      <c r="S59" s="116">
        <v>77.81</v>
      </c>
      <c r="T59" s="116">
        <v>76.42</v>
      </c>
      <c r="U59" s="116">
        <v>75.16</v>
      </c>
      <c r="V59" s="116">
        <v>77.67</v>
      </c>
      <c r="W59" s="116">
        <v>76.48</v>
      </c>
      <c r="X59" s="116">
        <v>24.85</v>
      </c>
      <c r="Y59" s="116">
        <v>-86.14</v>
      </c>
      <c r="Z59" s="116">
        <v>-13.72</v>
      </c>
      <c r="AA59" s="116">
        <v>-50.68</v>
      </c>
      <c r="AB59" s="116">
        <v>31.23</v>
      </c>
      <c r="AC59" s="116">
        <v>30.76</v>
      </c>
      <c r="AD59" s="116">
        <v>4.25</v>
      </c>
      <c r="AE59" s="116">
        <v>82.04</v>
      </c>
      <c r="AF59" s="116">
        <v>30.76</v>
      </c>
      <c r="AG59" s="116">
        <v>142353689.16999999</v>
      </c>
      <c r="AH59" s="116">
        <v>140170464.81999999</v>
      </c>
      <c r="AI59" s="117"/>
      <c r="AK59" s="119">
        <f t="shared" si="1"/>
        <v>82.04</v>
      </c>
      <c r="AL59" s="120">
        <f>IFERROR(INDEX('ค่าเฉลี่ย Q4_2564'!$D:$D,MATCH(E:E,'ค่าเฉลี่ย Q4_2564'!C:C,0)),)</f>
        <v>17.34</v>
      </c>
      <c r="AM59" s="121">
        <f t="shared" si="2"/>
        <v>1</v>
      </c>
      <c r="AN59" s="119">
        <f t="shared" si="3"/>
        <v>30.76</v>
      </c>
      <c r="AO59" s="120">
        <f>IFERROR(INDEX('ค่าเฉลี่ย Q4_2564'!$E:$E,MATCH(E:E,'ค่าเฉลี่ย Q4_2564'!C:C,0)),)</f>
        <v>17.43</v>
      </c>
      <c r="AP59" s="121">
        <f t="shared" si="4"/>
        <v>1</v>
      </c>
      <c r="AQ59" s="122">
        <f t="shared" si="5"/>
        <v>1.08</v>
      </c>
      <c r="AR59" s="123">
        <f t="shared" si="6"/>
        <v>359.46</v>
      </c>
      <c r="AS59" s="121">
        <f t="shared" si="0"/>
        <v>0</v>
      </c>
      <c r="AT59" s="124">
        <f t="shared" si="7"/>
        <v>161.02000000000001</v>
      </c>
      <c r="AU59" s="125">
        <f t="shared" si="8"/>
        <v>0</v>
      </c>
      <c r="AV59" s="123">
        <f t="shared" si="9"/>
        <v>85.71</v>
      </c>
      <c r="AW59" s="125">
        <f t="shared" si="10"/>
        <v>0</v>
      </c>
      <c r="AX59" s="123">
        <f>สูตรข้อมูล!P59</f>
        <v>160.75</v>
      </c>
      <c r="AY59" s="125">
        <f t="shared" si="11"/>
        <v>0</v>
      </c>
      <c r="AZ59" s="123">
        <f t="shared" si="12"/>
        <v>66.09</v>
      </c>
      <c r="BA59" s="125">
        <f t="shared" si="13"/>
        <v>0</v>
      </c>
      <c r="BB59" s="118">
        <f t="shared" si="14"/>
        <v>2</v>
      </c>
    </row>
    <row r="60" spans="2:54" ht="42">
      <c r="B60" s="321"/>
      <c r="C60" s="150" t="s">
        <v>234</v>
      </c>
      <c r="D60" s="151" t="s">
        <v>69</v>
      </c>
      <c r="E60" s="152" t="s">
        <v>169</v>
      </c>
      <c r="F60" s="116">
        <v>4.42</v>
      </c>
      <c r="G60" s="116">
        <v>4.18</v>
      </c>
      <c r="H60" s="116">
        <v>1.06</v>
      </c>
      <c r="I60" s="116">
        <v>0.71</v>
      </c>
      <c r="J60" s="116">
        <v>63513345</v>
      </c>
      <c r="K60" s="116">
        <v>1186335.94</v>
      </c>
      <c r="L60" s="116">
        <v>1.06</v>
      </c>
      <c r="M60" s="116">
        <v>315.27999999999997</v>
      </c>
      <c r="N60" s="116">
        <v>130.34</v>
      </c>
      <c r="O60" s="116">
        <v>138.43</v>
      </c>
      <c r="P60" s="116">
        <v>117.95</v>
      </c>
      <c r="Q60" s="116">
        <v>61.39</v>
      </c>
      <c r="R60" s="116">
        <v>62.14</v>
      </c>
      <c r="S60" s="116">
        <v>61.2</v>
      </c>
      <c r="T60" s="116">
        <v>60.47</v>
      </c>
      <c r="U60" s="116">
        <v>59.52</v>
      </c>
      <c r="V60" s="116">
        <v>59.83</v>
      </c>
      <c r="W60" s="116">
        <v>58.89</v>
      </c>
      <c r="X60" s="116">
        <v>41.74</v>
      </c>
      <c r="Y60" s="116">
        <v>-88.14</v>
      </c>
      <c r="Z60" s="116">
        <v>-8.83</v>
      </c>
      <c r="AA60" s="116">
        <v>-61.76</v>
      </c>
      <c r="AB60" s="116">
        <v>21.11</v>
      </c>
      <c r="AC60" s="116">
        <v>20.78</v>
      </c>
      <c r="AD60" s="116">
        <v>2.42</v>
      </c>
      <c r="AE60" s="116">
        <v>60.27</v>
      </c>
      <c r="AF60" s="116">
        <v>20.71</v>
      </c>
      <c r="AG60" s="116">
        <v>27913095.449999999</v>
      </c>
      <c r="AH60" s="116">
        <v>27473026.77</v>
      </c>
      <c r="AI60" s="117"/>
      <c r="AK60" s="119">
        <f t="shared" si="1"/>
        <v>60.27</v>
      </c>
      <c r="AL60" s="120">
        <f>IFERROR(INDEX('ค่าเฉลี่ย Q4_2564'!$D:$D,MATCH(E:E,'ค่าเฉลี่ย Q4_2564'!C:C,0)),)</f>
        <v>14.88</v>
      </c>
      <c r="AM60" s="121">
        <f t="shared" si="2"/>
        <v>1</v>
      </c>
      <c r="AN60" s="119">
        <f t="shared" si="3"/>
        <v>20.71</v>
      </c>
      <c r="AO60" s="120">
        <f>IFERROR(INDEX('ค่าเฉลี่ย Q4_2564'!$E:$E,MATCH(E:E,'ค่าเฉลี่ย Q4_2564'!C:C,0)),)</f>
        <v>14.61</v>
      </c>
      <c r="AP60" s="121">
        <f t="shared" si="4"/>
        <v>1</v>
      </c>
      <c r="AQ60" s="122">
        <f t="shared" si="5"/>
        <v>1.06</v>
      </c>
      <c r="AR60" s="123">
        <f t="shared" si="6"/>
        <v>315.27999999999997</v>
      </c>
      <c r="AS60" s="121">
        <f t="shared" si="0"/>
        <v>0</v>
      </c>
      <c r="AT60" s="124">
        <f t="shared" si="7"/>
        <v>130.34</v>
      </c>
      <c r="AU60" s="125">
        <f t="shared" si="8"/>
        <v>0</v>
      </c>
      <c r="AV60" s="123">
        <f t="shared" si="9"/>
        <v>138.43</v>
      </c>
      <c r="AW60" s="125">
        <f t="shared" si="10"/>
        <v>0</v>
      </c>
      <c r="AX60" s="123">
        <f>สูตรข้อมูล!P60</f>
        <v>117.95</v>
      </c>
      <c r="AY60" s="125">
        <f t="shared" si="11"/>
        <v>0</v>
      </c>
      <c r="AZ60" s="123">
        <f t="shared" si="12"/>
        <v>61.39</v>
      </c>
      <c r="BA60" s="125">
        <f t="shared" si="13"/>
        <v>0</v>
      </c>
      <c r="BB60" s="118">
        <f t="shared" si="14"/>
        <v>2</v>
      </c>
    </row>
    <row r="61" spans="2:54">
      <c r="B61" s="321"/>
      <c r="C61" s="150" t="s">
        <v>235</v>
      </c>
      <c r="D61" s="151" t="s">
        <v>70</v>
      </c>
      <c r="E61" s="152" t="s">
        <v>169</v>
      </c>
      <c r="F61" s="116">
        <v>5.3</v>
      </c>
      <c r="G61" s="116">
        <v>5.0599999999999996</v>
      </c>
      <c r="H61" s="116">
        <v>3.01</v>
      </c>
      <c r="I61" s="116">
        <v>0.38</v>
      </c>
      <c r="J61" s="116">
        <v>169722734.91999999</v>
      </c>
      <c r="K61" s="116">
        <v>79426837.629999995</v>
      </c>
      <c r="L61" s="116">
        <v>3.01</v>
      </c>
      <c r="M61" s="116">
        <v>362.58</v>
      </c>
      <c r="N61" s="116">
        <v>324.93</v>
      </c>
      <c r="O61" s="116">
        <v>569.52</v>
      </c>
      <c r="P61" s="116">
        <v>380.77</v>
      </c>
      <c r="Q61" s="116">
        <v>543.61</v>
      </c>
      <c r="R61" s="116">
        <v>70.569999999999993</v>
      </c>
      <c r="S61" s="116">
        <v>69.89</v>
      </c>
      <c r="T61" s="116">
        <v>67.67</v>
      </c>
      <c r="U61" s="116">
        <v>66.98</v>
      </c>
      <c r="V61" s="116">
        <v>72.78</v>
      </c>
      <c r="W61" s="116">
        <v>72.2</v>
      </c>
      <c r="X61" s="116">
        <v>33.869999999999997</v>
      </c>
      <c r="Y61" s="116">
        <v>-83.01</v>
      </c>
      <c r="Z61" s="116">
        <v>-14.46</v>
      </c>
      <c r="AA61" s="116">
        <v>-55.72</v>
      </c>
      <c r="AB61" s="116">
        <v>20.68</v>
      </c>
      <c r="AC61" s="116">
        <v>20.51</v>
      </c>
      <c r="AD61" s="116">
        <v>3.51</v>
      </c>
      <c r="AE61" s="116">
        <v>85.58</v>
      </c>
      <c r="AF61" s="116">
        <v>20.309999999999999</v>
      </c>
      <c r="AG61" s="116">
        <v>61230178.420000002</v>
      </c>
      <c r="AH61" s="116">
        <v>60741630.850000001</v>
      </c>
      <c r="AI61" s="117"/>
      <c r="AK61" s="119">
        <f t="shared" si="1"/>
        <v>85.58</v>
      </c>
      <c r="AL61" s="120">
        <f>IFERROR(INDEX('ค่าเฉลี่ย Q4_2564'!$D:$D,MATCH(E:E,'ค่าเฉลี่ย Q4_2564'!C:C,0)),)</f>
        <v>14.88</v>
      </c>
      <c r="AM61" s="121">
        <f t="shared" si="2"/>
        <v>1</v>
      </c>
      <c r="AN61" s="119">
        <f t="shared" si="3"/>
        <v>20.309999999999999</v>
      </c>
      <c r="AO61" s="120">
        <f>IFERROR(INDEX('ค่าเฉลี่ย Q4_2564'!$E:$E,MATCH(E:E,'ค่าเฉลี่ย Q4_2564'!C:C,0)),)</f>
        <v>14.61</v>
      </c>
      <c r="AP61" s="121">
        <f t="shared" si="4"/>
        <v>1</v>
      </c>
      <c r="AQ61" s="122">
        <f t="shared" si="5"/>
        <v>3.01</v>
      </c>
      <c r="AR61" s="123">
        <f t="shared" si="6"/>
        <v>362.58</v>
      </c>
      <c r="AS61" s="121">
        <f t="shared" si="0"/>
        <v>0</v>
      </c>
      <c r="AT61" s="124">
        <f t="shared" si="7"/>
        <v>324.93</v>
      </c>
      <c r="AU61" s="125">
        <f t="shared" si="8"/>
        <v>0</v>
      </c>
      <c r="AV61" s="123">
        <f t="shared" si="9"/>
        <v>569.52</v>
      </c>
      <c r="AW61" s="125">
        <f t="shared" si="10"/>
        <v>0</v>
      </c>
      <c r="AX61" s="123">
        <f>สูตรข้อมูล!P61</f>
        <v>380.77</v>
      </c>
      <c r="AY61" s="125">
        <f t="shared" si="11"/>
        <v>0</v>
      </c>
      <c r="AZ61" s="123">
        <f t="shared" si="12"/>
        <v>543.61</v>
      </c>
      <c r="BA61" s="125">
        <f t="shared" si="13"/>
        <v>0</v>
      </c>
      <c r="BB61" s="118">
        <f t="shared" si="14"/>
        <v>2</v>
      </c>
    </row>
    <row r="62" spans="2:54">
      <c r="B62" s="319" t="s">
        <v>236</v>
      </c>
      <c r="C62" s="154" t="s">
        <v>237</v>
      </c>
      <c r="D62" s="155" t="s">
        <v>7</v>
      </c>
      <c r="E62" s="156" t="s">
        <v>182</v>
      </c>
      <c r="F62" s="116">
        <v>6.28</v>
      </c>
      <c r="G62" s="116">
        <v>5.82</v>
      </c>
      <c r="H62" s="116">
        <v>3.22</v>
      </c>
      <c r="I62" s="116">
        <v>0.41</v>
      </c>
      <c r="J62" s="116">
        <v>1441696921.97</v>
      </c>
      <c r="K62" s="116">
        <v>595752795.13999999</v>
      </c>
      <c r="L62" s="116">
        <v>3.18</v>
      </c>
      <c r="M62" s="116">
        <v>44.9</v>
      </c>
      <c r="N62" s="116">
        <v>46</v>
      </c>
      <c r="O62" s="116">
        <v>112.64</v>
      </c>
      <c r="P62" s="116">
        <v>53.19</v>
      </c>
      <c r="Q62" s="116">
        <v>75.78</v>
      </c>
      <c r="R62" s="116">
        <v>53.04</v>
      </c>
      <c r="S62" s="116">
        <v>49.18</v>
      </c>
      <c r="T62" s="116">
        <v>46.99</v>
      </c>
      <c r="U62" s="116">
        <v>42.87</v>
      </c>
      <c r="V62" s="116">
        <v>49.55</v>
      </c>
      <c r="W62" s="116">
        <v>45.74</v>
      </c>
      <c r="X62" s="116">
        <v>67.05</v>
      </c>
      <c r="Y62" s="116">
        <v>-73.14</v>
      </c>
      <c r="Z62" s="116">
        <v>-12.06</v>
      </c>
      <c r="AA62" s="116">
        <v>-38</v>
      </c>
      <c r="AB62" s="116">
        <v>17.39</v>
      </c>
      <c r="AC62" s="116">
        <v>16.05</v>
      </c>
      <c r="AD62" s="116">
        <v>1.61</v>
      </c>
      <c r="AE62" s="116">
        <v>44.84</v>
      </c>
      <c r="AF62" s="116">
        <v>13.33</v>
      </c>
      <c r="AG62" s="116">
        <v>371026365.05000001</v>
      </c>
      <c r="AH62" s="116">
        <v>339813524.70999998</v>
      </c>
      <c r="AI62" s="117"/>
      <c r="AK62" s="119">
        <f t="shared" si="1"/>
        <v>44.84</v>
      </c>
      <c r="AL62" s="120">
        <f>IFERROR(INDEX('ค่าเฉลี่ย Q4_2564'!$D:$D,MATCH(E:E,'ค่าเฉลี่ย Q4_2564'!C:C,0)),)</f>
        <v>18.940000000000001</v>
      </c>
      <c r="AM62" s="121">
        <f t="shared" si="2"/>
        <v>1</v>
      </c>
      <c r="AN62" s="119">
        <f t="shared" si="3"/>
        <v>13.33</v>
      </c>
      <c r="AO62" s="120">
        <f>IFERROR(INDEX('ค่าเฉลี่ย Q4_2564'!$E:$E,MATCH(E:E,'ค่าเฉลี่ย Q4_2564'!C:C,0)),)</f>
        <v>16.440000000000001</v>
      </c>
      <c r="AP62" s="121">
        <f t="shared" si="4"/>
        <v>0</v>
      </c>
      <c r="AQ62" s="122">
        <f t="shared" si="5"/>
        <v>3.22</v>
      </c>
      <c r="AR62" s="123">
        <f t="shared" si="6"/>
        <v>44.9</v>
      </c>
      <c r="AS62" s="121">
        <f t="shared" si="0"/>
        <v>1</v>
      </c>
      <c r="AT62" s="124">
        <f t="shared" si="7"/>
        <v>46</v>
      </c>
      <c r="AU62" s="125">
        <f t="shared" si="8"/>
        <v>1</v>
      </c>
      <c r="AV62" s="123">
        <f t="shared" si="9"/>
        <v>112.64</v>
      </c>
      <c r="AW62" s="125">
        <f t="shared" si="10"/>
        <v>0</v>
      </c>
      <c r="AX62" s="123">
        <f>สูตรข้อมูล!P62</f>
        <v>53.19</v>
      </c>
      <c r="AY62" s="125">
        <f t="shared" si="11"/>
        <v>1</v>
      </c>
      <c r="AZ62" s="123">
        <f t="shared" si="12"/>
        <v>75.78</v>
      </c>
      <c r="BA62" s="125">
        <f t="shared" si="13"/>
        <v>0</v>
      </c>
      <c r="BB62" s="118">
        <f t="shared" si="14"/>
        <v>4</v>
      </c>
    </row>
    <row r="63" spans="2:54">
      <c r="B63" s="319"/>
      <c r="C63" s="154" t="s">
        <v>238</v>
      </c>
      <c r="D63" s="155" t="s">
        <v>11</v>
      </c>
      <c r="E63" s="156" t="s">
        <v>369</v>
      </c>
      <c r="F63" s="116">
        <v>2.82</v>
      </c>
      <c r="G63" s="116">
        <v>2.75</v>
      </c>
      <c r="H63" s="116">
        <v>2.19</v>
      </c>
      <c r="I63" s="116">
        <v>0.2</v>
      </c>
      <c r="J63" s="116">
        <v>196513722.46000001</v>
      </c>
      <c r="K63" s="116">
        <v>117620207.64</v>
      </c>
      <c r="L63" s="116">
        <v>2.09</v>
      </c>
      <c r="M63" s="116">
        <v>206.27</v>
      </c>
      <c r="N63" s="116">
        <v>184.42</v>
      </c>
      <c r="O63" s="116">
        <v>285.23</v>
      </c>
      <c r="P63" s="116">
        <v>177.14</v>
      </c>
      <c r="Q63" s="116">
        <v>65.02</v>
      </c>
      <c r="R63" s="116">
        <v>48.56</v>
      </c>
      <c r="S63" s="116">
        <v>44.83</v>
      </c>
      <c r="T63" s="116">
        <v>45.5</v>
      </c>
      <c r="U63" s="116">
        <v>41.59</v>
      </c>
      <c r="V63" s="116">
        <v>49.49</v>
      </c>
      <c r="W63" s="116">
        <v>46.09</v>
      </c>
      <c r="X63" s="116">
        <v>61.98</v>
      </c>
      <c r="Y63" s="116">
        <v>-87.09</v>
      </c>
      <c r="Z63" s="116">
        <v>-7.14</v>
      </c>
      <c r="AA63" s="116">
        <v>-47.99</v>
      </c>
      <c r="AB63" s="116">
        <v>12.69</v>
      </c>
      <c r="AC63" s="116">
        <v>11.82</v>
      </c>
      <c r="AD63" s="116">
        <v>1.85</v>
      </c>
      <c r="AE63" s="116">
        <v>56.9</v>
      </c>
      <c r="AF63" s="116">
        <v>11.82</v>
      </c>
      <c r="AG63" s="116">
        <v>70518634.819999993</v>
      </c>
      <c r="AH63" s="116">
        <v>65670871.210000001</v>
      </c>
      <c r="AI63" s="117"/>
      <c r="AK63" s="119">
        <f t="shared" si="1"/>
        <v>56.9</v>
      </c>
      <c r="AL63" s="120">
        <f>IFERROR(INDEX('ค่าเฉลี่ย Q4_2564'!$D:$D,MATCH(E:E,'ค่าเฉลี่ย Q4_2564'!C:C,0)),)</f>
        <v>20.239999999999998</v>
      </c>
      <c r="AM63" s="121">
        <f t="shared" si="2"/>
        <v>1</v>
      </c>
      <c r="AN63" s="119">
        <f t="shared" si="3"/>
        <v>11.82</v>
      </c>
      <c r="AO63" s="120">
        <f>IFERROR(INDEX('ค่าเฉลี่ย Q4_2564'!$E:$E,MATCH(E:E,'ค่าเฉลี่ย Q4_2564'!C:C,0)),)</f>
        <v>17.989999999999998</v>
      </c>
      <c r="AP63" s="121">
        <f t="shared" si="4"/>
        <v>0</v>
      </c>
      <c r="AQ63" s="122">
        <f t="shared" si="5"/>
        <v>2.19</v>
      </c>
      <c r="AR63" s="123">
        <f t="shared" si="6"/>
        <v>206.27</v>
      </c>
      <c r="AS63" s="121">
        <f t="shared" si="0"/>
        <v>0</v>
      </c>
      <c r="AT63" s="124">
        <f t="shared" si="7"/>
        <v>184.42</v>
      </c>
      <c r="AU63" s="125">
        <f t="shared" si="8"/>
        <v>0</v>
      </c>
      <c r="AV63" s="123">
        <f t="shared" si="9"/>
        <v>285.23</v>
      </c>
      <c r="AW63" s="125">
        <f t="shared" si="10"/>
        <v>0</v>
      </c>
      <c r="AX63" s="123">
        <f>สูตรข้อมูล!P63</f>
        <v>177.14</v>
      </c>
      <c r="AY63" s="125">
        <f t="shared" si="11"/>
        <v>0</v>
      </c>
      <c r="AZ63" s="123">
        <f t="shared" si="12"/>
        <v>65.02</v>
      </c>
      <c r="BA63" s="125">
        <f t="shared" si="13"/>
        <v>0</v>
      </c>
      <c r="BB63" s="118">
        <f t="shared" si="14"/>
        <v>1</v>
      </c>
    </row>
    <row r="64" spans="2:54">
      <c r="B64" s="319"/>
      <c r="C64" s="154" t="s">
        <v>239</v>
      </c>
      <c r="D64" s="155" t="s">
        <v>12</v>
      </c>
      <c r="E64" s="156" t="s">
        <v>371</v>
      </c>
      <c r="F64" s="116">
        <v>4.2</v>
      </c>
      <c r="G64" s="116">
        <v>4.09</v>
      </c>
      <c r="H64" s="116">
        <v>3.93</v>
      </c>
      <c r="I64" s="116">
        <v>0.04</v>
      </c>
      <c r="J64" s="116">
        <v>736147372.48000002</v>
      </c>
      <c r="K64" s="116">
        <v>674383241.48000002</v>
      </c>
      <c r="L64" s="116">
        <v>3.93</v>
      </c>
      <c r="M64" s="116">
        <v>215.93</v>
      </c>
      <c r="N64" s="116">
        <v>39.479999999999997</v>
      </c>
      <c r="O64" s="116">
        <v>41.73</v>
      </c>
      <c r="P64" s="116">
        <v>0</v>
      </c>
      <c r="Q64" s="116">
        <v>96.91</v>
      </c>
      <c r="R64" s="116">
        <v>39.75</v>
      </c>
      <c r="S64" s="116">
        <v>35.35</v>
      </c>
      <c r="T64" s="116">
        <v>37.950000000000003</v>
      </c>
      <c r="U64" s="116">
        <v>33.43</v>
      </c>
      <c r="V64" s="116">
        <v>31.27</v>
      </c>
      <c r="W64" s="116">
        <v>27.2</v>
      </c>
      <c r="X64" s="116">
        <v>80.72</v>
      </c>
      <c r="Y64" s="116">
        <v>-77.900000000000006</v>
      </c>
      <c r="Z64" s="116">
        <v>-4.57</v>
      </c>
      <c r="AA64" s="116">
        <v>-37.11</v>
      </c>
      <c r="AB64" s="116">
        <v>6.87</v>
      </c>
      <c r="AC64" s="116">
        <v>5.98</v>
      </c>
      <c r="AD64" s="116">
        <v>1.37</v>
      </c>
      <c r="AE64" s="116">
        <v>33.94</v>
      </c>
      <c r="AF64" s="116">
        <v>5.97</v>
      </c>
      <c r="AG64" s="116">
        <v>89049147.340000004</v>
      </c>
      <c r="AH64" s="116">
        <v>79012319.170000002</v>
      </c>
      <c r="AI64" s="117"/>
      <c r="AK64" s="119">
        <f t="shared" si="1"/>
        <v>33.94</v>
      </c>
      <c r="AL64" s="120">
        <f>IFERROR(INDEX('ค่าเฉลี่ย Q4_2564'!$D:$D,MATCH(E:E,'ค่าเฉลี่ย Q4_2564'!C:C,0)),)</f>
        <v>21.46</v>
      </c>
      <c r="AM64" s="121">
        <f t="shared" si="2"/>
        <v>1</v>
      </c>
      <c r="AN64" s="119">
        <f t="shared" si="3"/>
        <v>5.97</v>
      </c>
      <c r="AO64" s="120">
        <f>IFERROR(INDEX('ค่าเฉลี่ย Q4_2564'!$E:$E,MATCH(E:E,'ค่าเฉลี่ย Q4_2564'!C:C,0)),)</f>
        <v>18.02</v>
      </c>
      <c r="AP64" s="121">
        <f t="shared" si="4"/>
        <v>0</v>
      </c>
      <c r="AQ64" s="122">
        <f t="shared" si="5"/>
        <v>3.93</v>
      </c>
      <c r="AR64" s="123">
        <f t="shared" si="6"/>
        <v>215.93</v>
      </c>
      <c r="AS64" s="121">
        <f t="shared" si="0"/>
        <v>0</v>
      </c>
      <c r="AT64" s="124">
        <f t="shared" si="7"/>
        <v>39.479999999999997</v>
      </c>
      <c r="AU64" s="125">
        <f t="shared" si="8"/>
        <v>1</v>
      </c>
      <c r="AV64" s="123">
        <f t="shared" si="9"/>
        <v>41.73</v>
      </c>
      <c r="AW64" s="125">
        <f t="shared" si="10"/>
        <v>1</v>
      </c>
      <c r="AX64" s="123">
        <f>สูตรข้อมูล!P64</f>
        <v>0</v>
      </c>
      <c r="AY64" s="125">
        <f t="shared" si="11"/>
        <v>1</v>
      </c>
      <c r="AZ64" s="123">
        <f t="shared" si="12"/>
        <v>96.91</v>
      </c>
      <c r="BA64" s="125">
        <f t="shared" si="13"/>
        <v>0</v>
      </c>
      <c r="BB64" s="118">
        <f t="shared" si="14"/>
        <v>4</v>
      </c>
    </row>
    <row r="65" spans="2:54">
      <c r="B65" s="319"/>
      <c r="C65" s="154" t="s">
        <v>240</v>
      </c>
      <c r="D65" s="155" t="s">
        <v>13</v>
      </c>
      <c r="E65" s="156" t="s">
        <v>176</v>
      </c>
      <c r="F65" s="116">
        <v>4.49</v>
      </c>
      <c r="G65" s="116">
        <v>4.3099999999999996</v>
      </c>
      <c r="H65" s="116">
        <v>4</v>
      </c>
      <c r="I65" s="116">
        <v>7.0000000000000007E-2</v>
      </c>
      <c r="J65" s="116">
        <v>168729755.72999999</v>
      </c>
      <c r="K65" s="116">
        <v>145141285.56</v>
      </c>
      <c r="L65" s="116">
        <v>4</v>
      </c>
      <c r="M65" s="116">
        <v>127.5</v>
      </c>
      <c r="N65" s="116">
        <v>58.72</v>
      </c>
      <c r="O65" s="116">
        <v>125.19</v>
      </c>
      <c r="P65" s="116">
        <v>284.06</v>
      </c>
      <c r="Q65" s="116">
        <v>74.540000000000006</v>
      </c>
      <c r="R65" s="116">
        <v>68.75</v>
      </c>
      <c r="S65" s="116">
        <v>67.17</v>
      </c>
      <c r="T65" s="116">
        <v>67.83</v>
      </c>
      <c r="U65" s="116">
        <v>66.17</v>
      </c>
      <c r="V65" s="116">
        <v>56.86</v>
      </c>
      <c r="W65" s="116">
        <v>55.36</v>
      </c>
      <c r="X65" s="116">
        <v>41.95</v>
      </c>
      <c r="Y65" s="116">
        <v>-76.23</v>
      </c>
      <c r="Z65" s="116">
        <v>-4.42</v>
      </c>
      <c r="AA65" s="116">
        <v>-48.09</v>
      </c>
      <c r="AB65" s="116">
        <v>38.32</v>
      </c>
      <c r="AC65" s="116">
        <v>37.32</v>
      </c>
      <c r="AD65" s="116">
        <v>2.66</v>
      </c>
      <c r="AE65" s="116">
        <v>71.3</v>
      </c>
      <c r="AF65" s="116">
        <v>42.07</v>
      </c>
      <c r="AG65" s="116">
        <v>125142004.52</v>
      </c>
      <c r="AH65" s="116">
        <v>122216474.52</v>
      </c>
      <c r="AI65" s="117"/>
      <c r="AK65" s="119">
        <f t="shared" si="1"/>
        <v>71.3</v>
      </c>
      <c r="AL65" s="120">
        <f>IFERROR(INDEX('ค่าเฉลี่ย Q4_2564'!$D:$D,MATCH(E:E,'ค่าเฉลี่ย Q4_2564'!C:C,0)),)</f>
        <v>13.09</v>
      </c>
      <c r="AM65" s="121">
        <f t="shared" si="2"/>
        <v>1</v>
      </c>
      <c r="AN65" s="119">
        <f t="shared" si="3"/>
        <v>42.07</v>
      </c>
      <c r="AO65" s="120">
        <f>IFERROR(INDEX('ค่าเฉลี่ย Q4_2564'!$E:$E,MATCH(E:E,'ค่าเฉลี่ย Q4_2564'!C:C,0)),)</f>
        <v>12.92</v>
      </c>
      <c r="AP65" s="121">
        <f t="shared" si="4"/>
        <v>1</v>
      </c>
      <c r="AQ65" s="122">
        <f t="shared" si="5"/>
        <v>4</v>
      </c>
      <c r="AR65" s="123">
        <f t="shared" si="6"/>
        <v>127.5</v>
      </c>
      <c r="AS65" s="121">
        <f t="shared" si="0"/>
        <v>0</v>
      </c>
      <c r="AT65" s="124">
        <f t="shared" si="7"/>
        <v>58.72</v>
      </c>
      <c r="AU65" s="125">
        <f t="shared" si="8"/>
        <v>1</v>
      </c>
      <c r="AV65" s="123">
        <f t="shared" si="9"/>
        <v>125.19</v>
      </c>
      <c r="AW65" s="125">
        <f t="shared" si="10"/>
        <v>0</v>
      </c>
      <c r="AX65" s="123">
        <f>สูตรข้อมูล!P65</f>
        <v>284.06</v>
      </c>
      <c r="AY65" s="125">
        <f t="shared" si="11"/>
        <v>0</v>
      </c>
      <c r="AZ65" s="123">
        <f t="shared" si="12"/>
        <v>74.540000000000006</v>
      </c>
      <c r="BA65" s="125">
        <f t="shared" si="13"/>
        <v>0</v>
      </c>
      <c r="BB65" s="118">
        <f t="shared" si="14"/>
        <v>3</v>
      </c>
    </row>
    <row r="66" spans="2:54">
      <c r="B66" s="319"/>
      <c r="C66" s="154" t="s">
        <v>241</v>
      </c>
      <c r="D66" s="155" t="s">
        <v>14</v>
      </c>
      <c r="E66" s="156" t="s">
        <v>242</v>
      </c>
      <c r="F66" s="116">
        <v>2.71</v>
      </c>
      <c r="G66" s="116">
        <v>2.4700000000000002</v>
      </c>
      <c r="H66" s="116">
        <v>1.63</v>
      </c>
      <c r="I66" s="116">
        <v>0.31</v>
      </c>
      <c r="J66" s="116">
        <v>71563672.769999996</v>
      </c>
      <c r="K66" s="116">
        <v>26300700.77</v>
      </c>
      <c r="L66" s="116">
        <v>1.63</v>
      </c>
      <c r="M66" s="116">
        <v>101.04</v>
      </c>
      <c r="N66" s="116">
        <v>66.510000000000005</v>
      </c>
      <c r="O66" s="116">
        <v>90.58</v>
      </c>
      <c r="P66" s="116">
        <v>-3025.88</v>
      </c>
      <c r="Q66" s="116">
        <v>72.5</v>
      </c>
      <c r="R66" s="116">
        <v>45.91</v>
      </c>
      <c r="S66" s="116">
        <v>42.55</v>
      </c>
      <c r="T66" s="116">
        <v>43.48</v>
      </c>
      <c r="U66" s="116">
        <v>40.06</v>
      </c>
      <c r="V66" s="116">
        <v>42.8</v>
      </c>
      <c r="W66" s="116">
        <v>39.770000000000003</v>
      </c>
      <c r="X66" s="116">
        <v>68.16</v>
      </c>
      <c r="Y66" s="116">
        <v>-80.63</v>
      </c>
      <c r="Z66" s="116">
        <v>-7.31</v>
      </c>
      <c r="AA66" s="116">
        <v>-45.85</v>
      </c>
      <c r="AB66" s="116">
        <v>21.42</v>
      </c>
      <c r="AC66" s="116">
        <v>19.91</v>
      </c>
      <c r="AD66" s="116">
        <v>1.66</v>
      </c>
      <c r="AE66" s="116">
        <v>48.44</v>
      </c>
      <c r="AF66" s="116">
        <v>19.91</v>
      </c>
      <c r="AG66" s="116">
        <v>39862887.109999999</v>
      </c>
      <c r="AH66" s="116">
        <v>37046479.609999999</v>
      </c>
      <c r="AI66" s="117"/>
      <c r="AK66" s="119">
        <f t="shared" si="1"/>
        <v>48.44</v>
      </c>
      <c r="AL66" s="120">
        <f>IFERROR(INDEX('ค่าเฉลี่ย Q4_2564'!$D:$D,MATCH(E:E,'ค่าเฉลี่ย Q4_2564'!C:C,0)),)</f>
        <v>15.25</v>
      </c>
      <c r="AM66" s="121">
        <f t="shared" si="2"/>
        <v>1</v>
      </c>
      <c r="AN66" s="119">
        <f t="shared" si="3"/>
        <v>19.91</v>
      </c>
      <c r="AO66" s="120">
        <f>IFERROR(INDEX('ค่าเฉลี่ย Q4_2564'!$E:$E,MATCH(E:E,'ค่าเฉลี่ย Q4_2564'!C:C,0)),)</f>
        <v>17.12</v>
      </c>
      <c r="AP66" s="121">
        <f t="shared" si="4"/>
        <v>1</v>
      </c>
      <c r="AQ66" s="122">
        <f t="shared" si="5"/>
        <v>1.63</v>
      </c>
      <c r="AR66" s="123">
        <f t="shared" si="6"/>
        <v>101.04</v>
      </c>
      <c r="AS66" s="121">
        <f t="shared" si="0"/>
        <v>0</v>
      </c>
      <c r="AT66" s="124">
        <f t="shared" si="7"/>
        <v>66.510000000000005</v>
      </c>
      <c r="AU66" s="125">
        <f t="shared" si="8"/>
        <v>0</v>
      </c>
      <c r="AV66" s="123">
        <f t="shared" si="9"/>
        <v>90.58</v>
      </c>
      <c r="AW66" s="125">
        <f t="shared" si="10"/>
        <v>0</v>
      </c>
      <c r="AX66" s="123">
        <f>สูตรข้อมูล!P66</f>
        <v>-3025.88</v>
      </c>
      <c r="AY66" s="125">
        <f t="shared" si="11"/>
        <v>1</v>
      </c>
      <c r="AZ66" s="123">
        <f t="shared" si="12"/>
        <v>72.5</v>
      </c>
      <c r="BA66" s="125">
        <f t="shared" si="13"/>
        <v>0</v>
      </c>
      <c r="BB66" s="118">
        <f t="shared" si="14"/>
        <v>3</v>
      </c>
    </row>
    <row r="67" spans="2:54">
      <c r="B67" s="319"/>
      <c r="C67" s="154" t="s">
        <v>243</v>
      </c>
      <c r="D67" s="155" t="s">
        <v>72</v>
      </c>
      <c r="E67" s="156" t="s">
        <v>209</v>
      </c>
      <c r="F67" s="116">
        <v>3.77</v>
      </c>
      <c r="G67" s="116">
        <v>3.64</v>
      </c>
      <c r="H67" s="116">
        <v>3.48</v>
      </c>
      <c r="I67" s="116">
        <v>0.04</v>
      </c>
      <c r="J67" s="116">
        <v>113101559.44</v>
      </c>
      <c r="K67" s="116">
        <v>101411075.34</v>
      </c>
      <c r="L67" s="116">
        <v>3.48</v>
      </c>
      <c r="M67" s="116">
        <v>188.94</v>
      </c>
      <c r="N67" s="116">
        <v>88.41</v>
      </c>
      <c r="O67" s="116">
        <v>400.45</v>
      </c>
      <c r="P67" s="116">
        <v>0</v>
      </c>
      <c r="Q67" s="116">
        <v>147.55000000000001</v>
      </c>
      <c r="R67" s="116">
        <v>49.47</v>
      </c>
      <c r="S67" s="116">
        <v>44.49</v>
      </c>
      <c r="T67" s="116">
        <v>39.93</v>
      </c>
      <c r="U67" s="116">
        <v>34.770000000000003</v>
      </c>
      <c r="V67" s="116">
        <v>36.020000000000003</v>
      </c>
      <c r="W67" s="116">
        <v>31.75</v>
      </c>
      <c r="X67" s="116">
        <v>82.51</v>
      </c>
      <c r="Y67" s="116">
        <v>-64.319999999999993</v>
      </c>
      <c r="Z67" s="116">
        <v>-14.73</v>
      </c>
      <c r="AA67" s="116">
        <v>-41.1</v>
      </c>
      <c r="AB67" s="116">
        <v>6.75</v>
      </c>
      <c r="AC67" s="116">
        <v>5.95</v>
      </c>
      <c r="AD67" s="116">
        <v>1.47</v>
      </c>
      <c r="AE67" s="116">
        <v>43.55</v>
      </c>
      <c r="AF67" s="116">
        <v>5.95</v>
      </c>
      <c r="AG67" s="116">
        <v>16321286.880000001</v>
      </c>
      <c r="AH67" s="116">
        <v>14388660.779999999</v>
      </c>
      <c r="AI67" s="117"/>
      <c r="AK67" s="119">
        <f t="shared" si="1"/>
        <v>43.55</v>
      </c>
      <c r="AL67" s="120">
        <f>IFERROR(INDEX('ค่าเฉลี่ย Q4_2564'!$D:$D,MATCH(E:E,'ค่าเฉลี่ย Q4_2564'!C:C,0)),)</f>
        <v>30.84</v>
      </c>
      <c r="AM67" s="121">
        <f t="shared" si="2"/>
        <v>1</v>
      </c>
      <c r="AN67" s="119">
        <f t="shared" si="3"/>
        <v>5.95</v>
      </c>
      <c r="AO67" s="120">
        <f>IFERROR(INDEX('ค่าเฉลี่ย Q4_2564'!$E:$E,MATCH(E:E,'ค่าเฉลี่ย Q4_2564'!C:C,0)),)</f>
        <v>17.010000000000002</v>
      </c>
      <c r="AP67" s="121">
        <f t="shared" si="4"/>
        <v>0</v>
      </c>
      <c r="AQ67" s="122">
        <f t="shared" si="5"/>
        <v>3.48</v>
      </c>
      <c r="AR67" s="123">
        <f t="shared" si="6"/>
        <v>188.94</v>
      </c>
      <c r="AS67" s="121">
        <f t="shared" si="0"/>
        <v>0</v>
      </c>
      <c r="AT67" s="124">
        <f t="shared" si="7"/>
        <v>88.41</v>
      </c>
      <c r="AU67" s="125">
        <f t="shared" si="8"/>
        <v>0</v>
      </c>
      <c r="AV67" s="123">
        <f t="shared" si="9"/>
        <v>400.45</v>
      </c>
      <c r="AW67" s="125">
        <f t="shared" si="10"/>
        <v>0</v>
      </c>
      <c r="AX67" s="123">
        <f>สูตรข้อมูล!P67</f>
        <v>0</v>
      </c>
      <c r="AY67" s="125">
        <f t="shared" si="11"/>
        <v>1</v>
      </c>
      <c r="AZ67" s="123">
        <f t="shared" si="12"/>
        <v>147.55000000000001</v>
      </c>
      <c r="BA67" s="125">
        <f t="shared" si="13"/>
        <v>0</v>
      </c>
      <c r="BB67" s="118">
        <f t="shared" si="14"/>
        <v>2</v>
      </c>
    </row>
    <row r="68" spans="2:54">
      <c r="B68" s="316" t="s">
        <v>244</v>
      </c>
      <c r="C68" s="157" t="s">
        <v>245</v>
      </c>
      <c r="D68" s="158" t="s">
        <v>10</v>
      </c>
      <c r="E68" s="159" t="s">
        <v>355</v>
      </c>
      <c r="F68" s="116">
        <v>9.42</v>
      </c>
      <c r="G68" s="116">
        <v>9.07</v>
      </c>
      <c r="H68" s="116">
        <v>5.23</v>
      </c>
      <c r="I68" s="116">
        <v>0.41</v>
      </c>
      <c r="J68" s="116">
        <v>906543861.45000005</v>
      </c>
      <c r="K68" s="116">
        <v>456274699.14999998</v>
      </c>
      <c r="L68" s="116">
        <v>5.22</v>
      </c>
      <c r="M68" s="116">
        <v>80.55</v>
      </c>
      <c r="N68" s="116">
        <v>66.680000000000007</v>
      </c>
      <c r="O68" s="116">
        <v>47.04</v>
      </c>
      <c r="P68" s="116">
        <v>57.58</v>
      </c>
      <c r="Q68" s="116">
        <v>44.48</v>
      </c>
      <c r="R68" s="116">
        <v>53.89</v>
      </c>
      <c r="S68" s="116">
        <v>49.79</v>
      </c>
      <c r="T68" s="116">
        <v>50.66</v>
      </c>
      <c r="U68" s="116">
        <v>46.38</v>
      </c>
      <c r="V68" s="116">
        <v>53.58</v>
      </c>
      <c r="W68" s="116">
        <v>49.67</v>
      </c>
      <c r="X68" s="116">
        <v>55.03</v>
      </c>
      <c r="Y68" s="116">
        <v>-89.21</v>
      </c>
      <c r="Z68" s="116">
        <v>-8.17</v>
      </c>
      <c r="AA68" s="116">
        <v>-46.49</v>
      </c>
      <c r="AB68" s="116">
        <v>17.39</v>
      </c>
      <c r="AC68" s="116">
        <v>16.12</v>
      </c>
      <c r="AD68" s="116">
        <v>1.99</v>
      </c>
      <c r="AE68" s="116">
        <v>51.97</v>
      </c>
      <c r="AF68" s="116">
        <v>16.12</v>
      </c>
      <c r="AG68" s="116">
        <v>245831525.65000001</v>
      </c>
      <c r="AH68" s="116">
        <v>256785585.86000001</v>
      </c>
      <c r="AI68" s="117"/>
      <c r="AK68" s="119">
        <f t="shared" si="1"/>
        <v>51.97</v>
      </c>
      <c r="AL68" s="120">
        <f>IFERROR(INDEX('ค่าเฉลี่ย Q4_2564'!$D:$D,MATCH(E:E,'ค่าเฉลี่ย Q4_2564'!C:C,0)),)</f>
        <v>17.829999999999998</v>
      </c>
      <c r="AM68" s="121">
        <f t="shared" si="2"/>
        <v>1</v>
      </c>
      <c r="AN68" s="119">
        <f t="shared" si="3"/>
        <v>16.12</v>
      </c>
      <c r="AO68" s="120">
        <f>IFERROR(INDEX('ค่าเฉลี่ย Q4_2564'!$E:$E,MATCH(E:E,'ค่าเฉลี่ย Q4_2564'!C:C,0)),)</f>
        <v>16.75</v>
      </c>
      <c r="AP68" s="121">
        <f t="shared" si="4"/>
        <v>0</v>
      </c>
      <c r="AQ68" s="122">
        <f t="shared" si="5"/>
        <v>5.23</v>
      </c>
      <c r="AR68" s="123">
        <f t="shared" si="6"/>
        <v>80.55</v>
      </c>
      <c r="AS68" s="121">
        <f t="shared" ref="AS68:AS76" si="15">IF(OR(AND((AQ68&lt;0.8),(AR68&gt;180)),AND((AQ68&gt;=0.8),(AR68&gt;90))),0,1)</f>
        <v>1</v>
      </c>
      <c r="AT68" s="124">
        <f t="shared" si="7"/>
        <v>66.680000000000007</v>
      </c>
      <c r="AU68" s="125">
        <f t="shared" si="8"/>
        <v>0</v>
      </c>
      <c r="AV68" s="123">
        <f t="shared" si="9"/>
        <v>47.04</v>
      </c>
      <c r="AW68" s="125">
        <f t="shared" si="10"/>
        <v>1</v>
      </c>
      <c r="AX68" s="123">
        <f>สูตรข้อมูล!P68</f>
        <v>57.58</v>
      </c>
      <c r="AY68" s="125">
        <f t="shared" si="11"/>
        <v>1</v>
      </c>
      <c r="AZ68" s="123">
        <f t="shared" si="12"/>
        <v>44.48</v>
      </c>
      <c r="BA68" s="125">
        <f t="shared" si="13"/>
        <v>1</v>
      </c>
      <c r="BB68" s="118">
        <f t="shared" si="14"/>
        <v>5</v>
      </c>
    </row>
    <row r="69" spans="2:54">
      <c r="B69" s="316"/>
      <c r="C69" s="157" t="s">
        <v>246</v>
      </c>
      <c r="D69" s="158" t="s">
        <v>61</v>
      </c>
      <c r="E69" s="159" t="s">
        <v>169</v>
      </c>
      <c r="F69" s="116">
        <v>4.03</v>
      </c>
      <c r="G69" s="116">
        <v>3.89</v>
      </c>
      <c r="H69" s="116">
        <v>2.25</v>
      </c>
      <c r="I69" s="116">
        <v>0.41</v>
      </c>
      <c r="J69" s="116">
        <v>60023649.329999998</v>
      </c>
      <c r="K69" s="116">
        <v>24709855.84</v>
      </c>
      <c r="L69" s="116">
        <v>2.25</v>
      </c>
      <c r="M69" s="116">
        <v>276.72000000000003</v>
      </c>
      <c r="N69" s="116">
        <v>50.49</v>
      </c>
      <c r="O69" s="116">
        <v>85.36</v>
      </c>
      <c r="P69" s="116">
        <v>88.22</v>
      </c>
      <c r="Q69" s="116">
        <v>96.04</v>
      </c>
      <c r="R69" s="116">
        <v>66.849999999999994</v>
      </c>
      <c r="S69" s="116">
        <v>65.08</v>
      </c>
      <c r="T69" s="116">
        <v>58.88</v>
      </c>
      <c r="U69" s="116">
        <v>57.02</v>
      </c>
      <c r="V69" s="116">
        <v>57.57</v>
      </c>
      <c r="W69" s="116">
        <v>55.83</v>
      </c>
      <c r="X69" s="116">
        <v>47.55</v>
      </c>
      <c r="Y69" s="116">
        <v>-70.930000000000007</v>
      </c>
      <c r="Z69" s="116">
        <v>-19.46</v>
      </c>
      <c r="AA69" s="116">
        <v>-59.92</v>
      </c>
      <c r="AB69" s="116">
        <v>31.13</v>
      </c>
      <c r="AC69" s="116">
        <v>30.19</v>
      </c>
      <c r="AD69" s="116">
        <v>2.2599999999999998</v>
      </c>
      <c r="AE69" s="116">
        <v>61.97</v>
      </c>
      <c r="AF69" s="116">
        <v>30.19</v>
      </c>
      <c r="AG69" s="116">
        <v>33264332.559999999</v>
      </c>
      <c r="AH69" s="116">
        <v>32264569.760000002</v>
      </c>
      <c r="AI69" s="117"/>
      <c r="AK69" s="119">
        <f t="shared" ref="AK69:AK76" si="16">AE69</f>
        <v>61.97</v>
      </c>
      <c r="AL69" s="120">
        <f>IFERROR(INDEX('ค่าเฉลี่ย Q4_2564'!$D:$D,MATCH(E:E,'ค่าเฉลี่ย Q4_2564'!C:C,0)),)</f>
        <v>14.88</v>
      </c>
      <c r="AM69" s="121">
        <f t="shared" ref="AM69:AM76" si="17">IF(AK69&gt;=AL69,1,0)</f>
        <v>1</v>
      </c>
      <c r="AN69" s="119">
        <f t="shared" ref="AN69:AN76" si="18">AF69</f>
        <v>30.19</v>
      </c>
      <c r="AO69" s="120">
        <f>IFERROR(INDEX('ค่าเฉลี่ย Q4_2564'!$E:$E,MATCH(E:E,'ค่าเฉลี่ย Q4_2564'!C:C,0)),)</f>
        <v>14.61</v>
      </c>
      <c r="AP69" s="121">
        <f t="shared" ref="AP69:AP76" si="19">IF(AN69&gt;=AO69,1,0)</f>
        <v>1</v>
      </c>
      <c r="AQ69" s="122">
        <f t="shared" ref="AQ69:AQ75" si="20">H69</f>
        <v>2.25</v>
      </c>
      <c r="AR69" s="123">
        <f t="shared" ref="AR69:AR76" si="21">M69</f>
        <v>276.72000000000003</v>
      </c>
      <c r="AS69" s="121">
        <f t="shared" si="15"/>
        <v>0</v>
      </c>
      <c r="AT69" s="124">
        <f t="shared" ref="AT69:AT76" si="22">N69</f>
        <v>50.49</v>
      </c>
      <c r="AU69" s="125">
        <f t="shared" ref="AU69:AU76" si="23">IF(AT69&lt;=60,1,0)</f>
        <v>1</v>
      </c>
      <c r="AV69" s="123">
        <f t="shared" ref="AV69:AV76" si="24">O69</f>
        <v>85.36</v>
      </c>
      <c r="AW69" s="125">
        <f t="shared" ref="AW69:AW76" si="25">IF(AV69&lt;=60,1,0)</f>
        <v>0</v>
      </c>
      <c r="AX69" s="123">
        <f>สูตรข้อมูล!P69</f>
        <v>88.22</v>
      </c>
      <c r="AY69" s="125">
        <f t="shared" ref="AY69:AY76" si="26">IF(AX69&lt;=90,1,0)</f>
        <v>1</v>
      </c>
      <c r="AZ69" s="123">
        <f t="shared" ref="AZ69:AZ76" si="27">Q69</f>
        <v>96.04</v>
      </c>
      <c r="BA69" s="125">
        <f t="shared" ref="BA69:BA76" si="28">IF(AZ69&lt;=60,1,0)</f>
        <v>0</v>
      </c>
      <c r="BB69" s="118">
        <f t="shared" ref="BB69:BB76" si="29">AM69+AP69+AS69+AU69+AW69+AY69+BA69</f>
        <v>4</v>
      </c>
    </row>
    <row r="70" spans="2:54">
      <c r="B70" s="316"/>
      <c r="C70" s="157" t="s">
        <v>247</v>
      </c>
      <c r="D70" s="158" t="s">
        <v>62</v>
      </c>
      <c r="E70" s="160" t="s">
        <v>365</v>
      </c>
      <c r="F70" s="116">
        <v>6.65</v>
      </c>
      <c r="G70" s="116">
        <v>6.42</v>
      </c>
      <c r="H70" s="116">
        <v>4.5199999999999996</v>
      </c>
      <c r="I70" s="116">
        <v>0.28999999999999998</v>
      </c>
      <c r="J70" s="116">
        <v>119021351.56</v>
      </c>
      <c r="K70" s="116">
        <v>74271577.879999995</v>
      </c>
      <c r="L70" s="116">
        <v>4.5199999999999996</v>
      </c>
      <c r="M70" s="116">
        <v>48.31</v>
      </c>
      <c r="N70" s="116">
        <v>135.31</v>
      </c>
      <c r="O70" s="116">
        <v>105.31</v>
      </c>
      <c r="P70" s="116">
        <v>314.20999999999998</v>
      </c>
      <c r="Q70" s="116">
        <v>122.42</v>
      </c>
      <c r="R70" s="116">
        <v>59.91</v>
      </c>
      <c r="S70" s="116">
        <v>55.96</v>
      </c>
      <c r="T70" s="116">
        <v>55.19</v>
      </c>
      <c r="U70" s="116">
        <v>51.12</v>
      </c>
      <c r="V70" s="116">
        <v>50.51</v>
      </c>
      <c r="W70" s="116">
        <v>46.75</v>
      </c>
      <c r="X70" s="116">
        <v>57.45</v>
      </c>
      <c r="Y70" s="116">
        <v>-74.45</v>
      </c>
      <c r="Z70" s="116">
        <v>-10.62</v>
      </c>
      <c r="AA70" s="116">
        <v>-53.7</v>
      </c>
      <c r="AB70" s="116">
        <v>15.8</v>
      </c>
      <c r="AC70" s="116">
        <v>14.62</v>
      </c>
      <c r="AD70" s="116">
        <v>1.88</v>
      </c>
      <c r="AE70" s="116">
        <v>55.99</v>
      </c>
      <c r="AF70" s="116">
        <v>14.62</v>
      </c>
      <c r="AG70" s="116">
        <v>28974049.75</v>
      </c>
      <c r="AH70" s="116">
        <v>26092209.84</v>
      </c>
      <c r="AI70" s="117"/>
      <c r="AK70" s="119">
        <f t="shared" si="16"/>
        <v>55.99</v>
      </c>
      <c r="AL70" s="120">
        <f>IFERROR(INDEX('ค่าเฉลี่ย Q4_2564'!$D:$D,MATCH(E:E,'ค่าเฉลี่ย Q4_2564'!C:C,0)),)</f>
        <v>14.81</v>
      </c>
      <c r="AM70" s="121">
        <f t="shared" si="17"/>
        <v>1</v>
      </c>
      <c r="AN70" s="119">
        <f t="shared" si="18"/>
        <v>14.62</v>
      </c>
      <c r="AO70" s="120">
        <f>IFERROR(INDEX('ค่าเฉลี่ย Q4_2564'!$E:$E,MATCH(E:E,'ค่าเฉลี่ย Q4_2564'!C:C,0)),)</f>
        <v>16.07</v>
      </c>
      <c r="AP70" s="121">
        <f t="shared" si="19"/>
        <v>0</v>
      </c>
      <c r="AQ70" s="122">
        <f t="shared" si="20"/>
        <v>4.5199999999999996</v>
      </c>
      <c r="AR70" s="123">
        <f t="shared" si="21"/>
        <v>48.31</v>
      </c>
      <c r="AS70" s="121">
        <f t="shared" si="15"/>
        <v>1</v>
      </c>
      <c r="AT70" s="124">
        <f t="shared" si="22"/>
        <v>135.31</v>
      </c>
      <c r="AU70" s="125">
        <f t="shared" si="23"/>
        <v>0</v>
      </c>
      <c r="AV70" s="123">
        <f t="shared" si="24"/>
        <v>105.31</v>
      </c>
      <c r="AW70" s="125">
        <f t="shared" si="25"/>
        <v>0</v>
      </c>
      <c r="AX70" s="123">
        <f>สูตรข้อมูล!P70</f>
        <v>314.20999999999998</v>
      </c>
      <c r="AY70" s="125">
        <f t="shared" si="26"/>
        <v>0</v>
      </c>
      <c r="AZ70" s="123">
        <f t="shared" si="27"/>
        <v>122.42</v>
      </c>
      <c r="BA70" s="125">
        <f t="shared" si="28"/>
        <v>0</v>
      </c>
      <c r="BB70" s="118">
        <f t="shared" si="29"/>
        <v>2</v>
      </c>
    </row>
    <row r="71" spans="2:54">
      <c r="B71" s="316"/>
      <c r="C71" s="157" t="s">
        <v>248</v>
      </c>
      <c r="D71" s="158" t="s">
        <v>63</v>
      </c>
      <c r="E71" s="160" t="s">
        <v>365</v>
      </c>
      <c r="F71" s="116">
        <v>7.6</v>
      </c>
      <c r="G71" s="116">
        <v>7.08</v>
      </c>
      <c r="H71" s="116">
        <v>4.71</v>
      </c>
      <c r="I71" s="116">
        <v>0.31</v>
      </c>
      <c r="J71" s="116">
        <v>108590114.45999999</v>
      </c>
      <c r="K71" s="116">
        <v>60971764.109999999</v>
      </c>
      <c r="L71" s="116">
        <v>4.71</v>
      </c>
      <c r="M71" s="116">
        <v>80.900000000000006</v>
      </c>
      <c r="N71" s="116">
        <v>118.03</v>
      </c>
      <c r="O71" s="116">
        <v>71.31</v>
      </c>
      <c r="P71" s="116">
        <v>80.260000000000005</v>
      </c>
      <c r="Q71" s="116">
        <v>156.79</v>
      </c>
      <c r="R71" s="116">
        <v>50.53</v>
      </c>
      <c r="S71" s="116">
        <v>46.28</v>
      </c>
      <c r="T71" s="116">
        <v>47.33</v>
      </c>
      <c r="U71" s="116">
        <v>42.88</v>
      </c>
      <c r="V71" s="116">
        <v>45.79</v>
      </c>
      <c r="W71" s="116">
        <v>41.59</v>
      </c>
      <c r="X71" s="116">
        <v>61.46</v>
      </c>
      <c r="Y71" s="116">
        <v>-84.5</v>
      </c>
      <c r="Z71" s="116">
        <v>-8.44</v>
      </c>
      <c r="AA71" s="116">
        <v>-59.46</v>
      </c>
      <c r="AB71" s="116">
        <v>15.46</v>
      </c>
      <c r="AC71" s="116">
        <v>14.04</v>
      </c>
      <c r="AD71" s="116">
        <v>1.73</v>
      </c>
      <c r="AE71" s="116">
        <v>48.56</v>
      </c>
      <c r="AF71" s="116">
        <v>14.19</v>
      </c>
      <c r="AG71" s="116">
        <v>34303457.640000001</v>
      </c>
      <c r="AH71" s="116">
        <v>31502621.09</v>
      </c>
      <c r="AI71" s="117"/>
      <c r="AK71" s="119">
        <f t="shared" si="16"/>
        <v>48.56</v>
      </c>
      <c r="AL71" s="120">
        <f>IFERROR(INDEX('ค่าเฉลี่ย Q4_2564'!$D:$D,MATCH(E:E,'ค่าเฉลี่ย Q4_2564'!C:C,0)),)</f>
        <v>14.81</v>
      </c>
      <c r="AM71" s="121">
        <f t="shared" si="17"/>
        <v>1</v>
      </c>
      <c r="AN71" s="119">
        <f t="shared" si="18"/>
        <v>14.19</v>
      </c>
      <c r="AO71" s="120">
        <f>IFERROR(INDEX('ค่าเฉลี่ย Q4_2564'!$E:$E,MATCH(E:E,'ค่าเฉลี่ย Q4_2564'!C:C,0)),)</f>
        <v>16.07</v>
      </c>
      <c r="AP71" s="121">
        <f t="shared" si="19"/>
        <v>0</v>
      </c>
      <c r="AQ71" s="122">
        <f t="shared" si="20"/>
        <v>4.71</v>
      </c>
      <c r="AR71" s="123">
        <f t="shared" si="21"/>
        <v>80.900000000000006</v>
      </c>
      <c r="AS71" s="121">
        <f t="shared" si="15"/>
        <v>1</v>
      </c>
      <c r="AT71" s="124">
        <f t="shared" si="22"/>
        <v>118.03</v>
      </c>
      <c r="AU71" s="125">
        <f t="shared" si="23"/>
        <v>0</v>
      </c>
      <c r="AV71" s="123">
        <f t="shared" si="24"/>
        <v>71.31</v>
      </c>
      <c r="AW71" s="125">
        <f t="shared" si="25"/>
        <v>0</v>
      </c>
      <c r="AX71" s="123">
        <f>สูตรข้อมูล!P71</f>
        <v>80.260000000000005</v>
      </c>
      <c r="AY71" s="125">
        <f t="shared" si="26"/>
        <v>1</v>
      </c>
      <c r="AZ71" s="123">
        <f t="shared" si="27"/>
        <v>156.79</v>
      </c>
      <c r="BA71" s="125">
        <f t="shared" si="28"/>
        <v>0</v>
      </c>
      <c r="BB71" s="118">
        <f t="shared" si="29"/>
        <v>3</v>
      </c>
    </row>
    <row r="72" spans="2:54">
      <c r="B72" s="316"/>
      <c r="C72" s="157" t="s">
        <v>249</v>
      </c>
      <c r="D72" s="158" t="s">
        <v>64</v>
      </c>
      <c r="E72" s="160" t="s">
        <v>365</v>
      </c>
      <c r="F72" s="116">
        <v>5.69</v>
      </c>
      <c r="G72" s="116">
        <v>5.44</v>
      </c>
      <c r="H72" s="116">
        <v>3.45</v>
      </c>
      <c r="I72" s="116">
        <v>0.35</v>
      </c>
      <c r="J72" s="116">
        <v>103427658.06999999</v>
      </c>
      <c r="K72" s="116">
        <v>54098497.710000001</v>
      </c>
      <c r="L72" s="116">
        <v>3.45</v>
      </c>
      <c r="M72" s="116">
        <v>65.91</v>
      </c>
      <c r="N72" s="116">
        <v>154.16999999999999</v>
      </c>
      <c r="O72" s="116">
        <v>51.36</v>
      </c>
      <c r="P72" s="116">
        <v>71.61</v>
      </c>
      <c r="Q72" s="116">
        <v>79.16</v>
      </c>
      <c r="R72" s="116">
        <v>55.08</v>
      </c>
      <c r="S72" s="116">
        <v>51.93</v>
      </c>
      <c r="T72" s="116">
        <v>50.23</v>
      </c>
      <c r="U72" s="116">
        <v>47.05</v>
      </c>
      <c r="V72" s="116">
        <v>49.86</v>
      </c>
      <c r="W72" s="116">
        <v>46.8</v>
      </c>
      <c r="X72" s="116">
        <v>55.84</v>
      </c>
      <c r="Y72" s="116">
        <v>-83.17</v>
      </c>
      <c r="Z72" s="116">
        <v>-11.61</v>
      </c>
      <c r="AA72" s="116">
        <v>-54.39</v>
      </c>
      <c r="AB72" s="116">
        <v>24.83</v>
      </c>
      <c r="AC72" s="116">
        <v>23.31</v>
      </c>
      <c r="AD72" s="116">
        <v>1.87</v>
      </c>
      <c r="AE72" s="116">
        <v>51.5</v>
      </c>
      <c r="AF72" s="116">
        <v>23.1</v>
      </c>
      <c r="AG72" s="116">
        <v>38186683.689999998</v>
      </c>
      <c r="AH72" s="116">
        <v>35826407.149999999</v>
      </c>
      <c r="AI72" s="117"/>
      <c r="AK72" s="119">
        <f t="shared" si="16"/>
        <v>51.5</v>
      </c>
      <c r="AL72" s="120">
        <f>IFERROR(INDEX('ค่าเฉลี่ย Q4_2564'!$D:$D,MATCH(E:E,'ค่าเฉลี่ย Q4_2564'!C:C,0)),)</f>
        <v>14.81</v>
      </c>
      <c r="AM72" s="121">
        <f t="shared" si="17"/>
        <v>1</v>
      </c>
      <c r="AN72" s="119">
        <f t="shared" si="18"/>
        <v>23.1</v>
      </c>
      <c r="AO72" s="120">
        <f>IFERROR(INDEX('ค่าเฉลี่ย Q4_2564'!$E:$E,MATCH(E:E,'ค่าเฉลี่ย Q4_2564'!C:C,0)),)</f>
        <v>16.07</v>
      </c>
      <c r="AP72" s="121">
        <f t="shared" si="19"/>
        <v>1</v>
      </c>
      <c r="AQ72" s="122">
        <f t="shared" si="20"/>
        <v>3.45</v>
      </c>
      <c r="AR72" s="123">
        <f t="shared" si="21"/>
        <v>65.91</v>
      </c>
      <c r="AS72" s="121">
        <f t="shared" si="15"/>
        <v>1</v>
      </c>
      <c r="AT72" s="124">
        <f t="shared" si="22"/>
        <v>154.16999999999999</v>
      </c>
      <c r="AU72" s="125">
        <f t="shared" si="23"/>
        <v>0</v>
      </c>
      <c r="AV72" s="123">
        <f t="shared" si="24"/>
        <v>51.36</v>
      </c>
      <c r="AW72" s="125">
        <f t="shared" si="25"/>
        <v>1</v>
      </c>
      <c r="AX72" s="123">
        <f>สูตรข้อมูล!P72</f>
        <v>71.61</v>
      </c>
      <c r="AY72" s="125">
        <f t="shared" si="26"/>
        <v>1</v>
      </c>
      <c r="AZ72" s="123">
        <f t="shared" si="27"/>
        <v>79.16</v>
      </c>
      <c r="BA72" s="125">
        <f t="shared" si="28"/>
        <v>0</v>
      </c>
      <c r="BB72" s="118">
        <f t="shared" si="29"/>
        <v>5</v>
      </c>
    </row>
    <row r="73" spans="2:54">
      <c r="B73" s="316"/>
      <c r="C73" s="157" t="s">
        <v>250</v>
      </c>
      <c r="D73" s="158" t="s">
        <v>65</v>
      </c>
      <c r="E73" s="159" t="s">
        <v>370</v>
      </c>
      <c r="F73" s="116">
        <v>6.03</v>
      </c>
      <c r="G73" s="116">
        <v>5.7</v>
      </c>
      <c r="H73" s="116">
        <v>1.79</v>
      </c>
      <c r="I73" s="116">
        <v>0.65</v>
      </c>
      <c r="J73" s="116">
        <v>454634380.25999999</v>
      </c>
      <c r="K73" s="116">
        <v>71575559.969999999</v>
      </c>
      <c r="L73" s="116">
        <v>1.79</v>
      </c>
      <c r="M73" s="116">
        <v>60.96</v>
      </c>
      <c r="N73" s="116">
        <v>129.02000000000001</v>
      </c>
      <c r="O73" s="116">
        <v>97.42</v>
      </c>
      <c r="P73" s="116">
        <v>180.81</v>
      </c>
      <c r="Q73" s="116">
        <v>53.28</v>
      </c>
      <c r="R73" s="116">
        <v>51.48</v>
      </c>
      <c r="S73" s="116">
        <v>48.21</v>
      </c>
      <c r="T73" s="116">
        <v>49.5</v>
      </c>
      <c r="U73" s="116">
        <v>46.13</v>
      </c>
      <c r="V73" s="116">
        <v>48.78</v>
      </c>
      <c r="W73" s="116">
        <v>45.78</v>
      </c>
      <c r="X73" s="116">
        <v>60.97</v>
      </c>
      <c r="Y73" s="116">
        <v>-81.89</v>
      </c>
      <c r="Z73" s="116">
        <v>-6.34</v>
      </c>
      <c r="AA73" s="116">
        <v>-37.81</v>
      </c>
      <c r="AB73" s="116">
        <v>15.11</v>
      </c>
      <c r="AC73" s="116">
        <v>14.18</v>
      </c>
      <c r="AD73" s="116">
        <v>1.84</v>
      </c>
      <c r="AE73" s="116">
        <v>54.82</v>
      </c>
      <c r="AF73" s="116">
        <v>14.17</v>
      </c>
      <c r="AG73" s="116">
        <v>135043857.88999999</v>
      </c>
      <c r="AH73" s="116">
        <v>126738733.03</v>
      </c>
      <c r="AI73" s="117"/>
      <c r="AK73" s="119">
        <f t="shared" si="16"/>
        <v>54.82</v>
      </c>
      <c r="AL73" s="120">
        <f>IFERROR(INDEX('ค่าเฉลี่ย Q4_2564'!$D:$D,MATCH(E:E,'ค่าเฉลี่ย Q4_2564'!C:C,0)),)</f>
        <v>25.41</v>
      </c>
      <c r="AM73" s="121">
        <f t="shared" si="17"/>
        <v>1</v>
      </c>
      <c r="AN73" s="119">
        <f t="shared" si="18"/>
        <v>14.17</v>
      </c>
      <c r="AO73" s="120">
        <f>IFERROR(INDEX('ค่าเฉลี่ย Q4_2564'!$E:$E,MATCH(E:E,'ค่าเฉลี่ย Q4_2564'!C:C,0)),)</f>
        <v>20.84</v>
      </c>
      <c r="AP73" s="121">
        <f t="shared" si="19"/>
        <v>0</v>
      </c>
      <c r="AQ73" s="122">
        <f t="shared" si="20"/>
        <v>1.79</v>
      </c>
      <c r="AR73" s="123">
        <f t="shared" si="21"/>
        <v>60.96</v>
      </c>
      <c r="AS73" s="121">
        <f t="shared" si="15"/>
        <v>1</v>
      </c>
      <c r="AT73" s="124">
        <f t="shared" si="22"/>
        <v>129.02000000000001</v>
      </c>
      <c r="AU73" s="125">
        <f t="shared" si="23"/>
        <v>0</v>
      </c>
      <c r="AV73" s="123">
        <f t="shared" si="24"/>
        <v>97.42</v>
      </c>
      <c r="AW73" s="125">
        <f t="shared" si="25"/>
        <v>0</v>
      </c>
      <c r="AX73" s="123">
        <f>สูตรข้อมูล!P73</f>
        <v>180.81</v>
      </c>
      <c r="AY73" s="125">
        <f t="shared" si="26"/>
        <v>0</v>
      </c>
      <c r="AZ73" s="123">
        <f t="shared" si="27"/>
        <v>53.28</v>
      </c>
      <c r="BA73" s="125">
        <f t="shared" si="28"/>
        <v>1</v>
      </c>
      <c r="BB73" s="118">
        <f t="shared" si="29"/>
        <v>3</v>
      </c>
    </row>
    <row r="74" spans="2:54">
      <c r="B74" s="316"/>
      <c r="C74" s="157" t="s">
        <v>251</v>
      </c>
      <c r="D74" s="158" t="s">
        <v>68</v>
      </c>
      <c r="E74" s="160" t="s">
        <v>365</v>
      </c>
      <c r="F74" s="116">
        <v>5.07</v>
      </c>
      <c r="G74" s="116">
        <v>4.71</v>
      </c>
      <c r="H74" s="116">
        <v>3.05</v>
      </c>
      <c r="I74" s="116">
        <v>0.33</v>
      </c>
      <c r="J74" s="116">
        <v>68010376.980000004</v>
      </c>
      <c r="K74" s="116">
        <v>34304258.359999999</v>
      </c>
      <c r="L74" s="116">
        <v>3.05</v>
      </c>
      <c r="M74" s="116">
        <v>134.68</v>
      </c>
      <c r="N74" s="116">
        <v>87.65</v>
      </c>
      <c r="O74" s="116">
        <v>94.16</v>
      </c>
      <c r="P74" s="116">
        <v>105.49</v>
      </c>
      <c r="Q74" s="116">
        <v>178.14</v>
      </c>
      <c r="R74" s="116">
        <v>53.41</v>
      </c>
      <c r="S74" s="116">
        <v>47.41</v>
      </c>
      <c r="T74" s="116">
        <v>48.47</v>
      </c>
      <c r="U74" s="116">
        <v>42.31</v>
      </c>
      <c r="V74" s="116">
        <v>46.97</v>
      </c>
      <c r="W74" s="116">
        <v>41.1</v>
      </c>
      <c r="X74" s="116">
        <v>62.32</v>
      </c>
      <c r="Y74" s="116">
        <v>-80.95</v>
      </c>
      <c r="Z74" s="116">
        <v>-11.63</v>
      </c>
      <c r="AA74" s="116">
        <v>-56.06</v>
      </c>
      <c r="AB74" s="116">
        <v>20.67</v>
      </c>
      <c r="AC74" s="116">
        <v>18.09</v>
      </c>
      <c r="AD74" s="116">
        <v>1.68</v>
      </c>
      <c r="AE74" s="116">
        <v>49.17</v>
      </c>
      <c r="AF74" s="116">
        <v>17.87</v>
      </c>
      <c r="AG74" s="116">
        <v>24304563.629999999</v>
      </c>
      <c r="AH74" s="116">
        <v>21054072.25</v>
      </c>
      <c r="AI74" s="117"/>
      <c r="AK74" s="119">
        <f t="shared" si="16"/>
        <v>49.17</v>
      </c>
      <c r="AL74" s="120">
        <f>IFERROR(INDEX('ค่าเฉลี่ย Q4_2564'!$D:$D,MATCH(E:E,'ค่าเฉลี่ย Q4_2564'!C:C,0)),)</f>
        <v>14.81</v>
      </c>
      <c r="AM74" s="121">
        <f t="shared" si="17"/>
        <v>1</v>
      </c>
      <c r="AN74" s="119">
        <f t="shared" si="18"/>
        <v>17.87</v>
      </c>
      <c r="AO74" s="120">
        <f>IFERROR(INDEX('ค่าเฉลี่ย Q4_2564'!$E:$E,MATCH(E:E,'ค่าเฉลี่ย Q4_2564'!C:C,0)),)</f>
        <v>16.07</v>
      </c>
      <c r="AP74" s="121">
        <f t="shared" si="19"/>
        <v>1</v>
      </c>
      <c r="AQ74" s="122">
        <f t="shared" si="20"/>
        <v>3.05</v>
      </c>
      <c r="AR74" s="123">
        <f t="shared" si="21"/>
        <v>134.68</v>
      </c>
      <c r="AS74" s="121">
        <f t="shared" si="15"/>
        <v>0</v>
      </c>
      <c r="AT74" s="124">
        <f t="shared" si="22"/>
        <v>87.65</v>
      </c>
      <c r="AU74" s="125">
        <f t="shared" si="23"/>
        <v>0</v>
      </c>
      <c r="AV74" s="123">
        <f t="shared" si="24"/>
        <v>94.16</v>
      </c>
      <c r="AW74" s="125">
        <f t="shared" si="25"/>
        <v>0</v>
      </c>
      <c r="AX74" s="123">
        <f>สูตรข้อมูล!P74</f>
        <v>105.49</v>
      </c>
      <c r="AY74" s="125">
        <f t="shared" si="26"/>
        <v>0</v>
      </c>
      <c r="AZ74" s="123">
        <f t="shared" si="27"/>
        <v>178.14</v>
      </c>
      <c r="BA74" s="125">
        <f t="shared" si="28"/>
        <v>0</v>
      </c>
      <c r="BB74" s="118">
        <f t="shared" si="29"/>
        <v>2</v>
      </c>
    </row>
    <row r="75" spans="2:54">
      <c r="B75" s="316"/>
      <c r="C75" s="157" t="s">
        <v>252</v>
      </c>
      <c r="D75" s="158" t="s">
        <v>73</v>
      </c>
      <c r="E75" s="159" t="s">
        <v>209</v>
      </c>
      <c r="F75" s="116">
        <v>10.029999999999999</v>
      </c>
      <c r="G75" s="116">
        <v>9.7799999999999994</v>
      </c>
      <c r="H75" s="116">
        <v>5.66</v>
      </c>
      <c r="I75" s="116">
        <v>0.41</v>
      </c>
      <c r="J75" s="116">
        <v>87522057.790000007</v>
      </c>
      <c r="K75" s="116">
        <v>45145985.259999998</v>
      </c>
      <c r="L75" s="116">
        <v>5.66</v>
      </c>
      <c r="M75" s="116">
        <v>239.73</v>
      </c>
      <c r="N75" s="116">
        <v>8.43</v>
      </c>
      <c r="O75" s="116">
        <v>151.5</v>
      </c>
      <c r="P75" s="116">
        <v>325.58999999999997</v>
      </c>
      <c r="Q75" s="116">
        <v>126.7</v>
      </c>
      <c r="R75" s="116">
        <v>71.16</v>
      </c>
      <c r="S75" s="116">
        <v>61.39</v>
      </c>
      <c r="T75" s="116">
        <v>66.34</v>
      </c>
      <c r="U75" s="116">
        <v>56.47</v>
      </c>
      <c r="V75" s="116">
        <v>62.95</v>
      </c>
      <c r="W75" s="116">
        <v>53.71</v>
      </c>
      <c r="X75" s="116">
        <v>49.85</v>
      </c>
      <c r="Y75" s="116">
        <v>-73.790000000000006</v>
      </c>
      <c r="Z75" s="116">
        <v>-13.53</v>
      </c>
      <c r="AA75" s="116">
        <v>-43.06</v>
      </c>
      <c r="AB75" s="116">
        <v>20.21</v>
      </c>
      <c r="AC75" s="116">
        <v>17.25</v>
      </c>
      <c r="AD75" s="116">
        <v>2.14</v>
      </c>
      <c r="AE75" s="116">
        <v>67.19</v>
      </c>
      <c r="AF75" s="116">
        <v>17.13</v>
      </c>
      <c r="AG75" s="116">
        <v>27502509.600000001</v>
      </c>
      <c r="AH75" s="116">
        <v>23323145.129999999</v>
      </c>
      <c r="AI75" s="117"/>
      <c r="AK75" s="119">
        <f t="shared" si="16"/>
        <v>67.19</v>
      </c>
      <c r="AL75" s="120">
        <f>IFERROR(INDEX('ค่าเฉลี่ย Q4_2564'!$D:$D,MATCH(E:E,'ค่าเฉลี่ย Q4_2564'!C:C,0)),)</f>
        <v>30.84</v>
      </c>
      <c r="AM75" s="121">
        <f t="shared" si="17"/>
        <v>1</v>
      </c>
      <c r="AN75" s="119">
        <f t="shared" si="18"/>
        <v>17.13</v>
      </c>
      <c r="AO75" s="120">
        <f>IFERROR(INDEX('ค่าเฉลี่ย Q4_2564'!$E:$E,MATCH(E:E,'ค่าเฉลี่ย Q4_2564'!C:C,0)),)</f>
        <v>17.010000000000002</v>
      </c>
      <c r="AP75" s="121">
        <f t="shared" si="19"/>
        <v>1</v>
      </c>
      <c r="AQ75" s="122">
        <f t="shared" si="20"/>
        <v>5.66</v>
      </c>
      <c r="AR75" s="123">
        <f t="shared" si="21"/>
        <v>239.73</v>
      </c>
      <c r="AS75" s="121">
        <f t="shared" si="15"/>
        <v>0</v>
      </c>
      <c r="AT75" s="124">
        <f t="shared" si="22"/>
        <v>8.43</v>
      </c>
      <c r="AU75" s="125">
        <f t="shared" si="23"/>
        <v>1</v>
      </c>
      <c r="AV75" s="123">
        <f t="shared" si="24"/>
        <v>151.5</v>
      </c>
      <c r="AW75" s="125">
        <f t="shared" si="25"/>
        <v>0</v>
      </c>
      <c r="AX75" s="123">
        <f>สูตรข้อมูล!P75</f>
        <v>325.58999999999997</v>
      </c>
      <c r="AY75" s="125">
        <f t="shared" si="26"/>
        <v>0</v>
      </c>
      <c r="AZ75" s="123">
        <f t="shared" si="27"/>
        <v>126.7</v>
      </c>
      <c r="BA75" s="125">
        <f t="shared" si="28"/>
        <v>0</v>
      </c>
      <c r="BB75" s="118">
        <f t="shared" si="29"/>
        <v>3</v>
      </c>
    </row>
    <row r="76" spans="2:54">
      <c r="B76" s="316"/>
      <c r="C76" s="157" t="s">
        <v>253</v>
      </c>
      <c r="D76" s="158" t="s">
        <v>74</v>
      </c>
      <c r="E76" s="159" t="s">
        <v>254</v>
      </c>
      <c r="F76" s="116">
        <v>6.16</v>
      </c>
      <c r="G76" s="116">
        <v>6.04</v>
      </c>
      <c r="H76" s="116">
        <v>3.41</v>
      </c>
      <c r="I76" s="116">
        <v>0.43</v>
      </c>
      <c r="J76" s="116">
        <v>78178236.579999998</v>
      </c>
      <c r="K76" s="116">
        <v>36228561.229999997</v>
      </c>
      <c r="L76" s="116">
        <v>3.39</v>
      </c>
      <c r="M76" s="116">
        <v>178.14</v>
      </c>
      <c r="N76" s="116">
        <v>126.88</v>
      </c>
      <c r="O76" s="116">
        <v>163.5</v>
      </c>
      <c r="P76" s="116">
        <v>494.62</v>
      </c>
      <c r="Q76" s="116">
        <v>79.33</v>
      </c>
      <c r="R76" s="116">
        <v>63.33</v>
      </c>
      <c r="S76" s="116">
        <v>58.21</v>
      </c>
      <c r="T76" s="116">
        <v>62.31</v>
      </c>
      <c r="U76" s="116">
        <v>57.06</v>
      </c>
      <c r="V76" s="116">
        <v>52.02</v>
      </c>
      <c r="W76" s="116">
        <v>47.59</v>
      </c>
      <c r="X76" s="116">
        <v>62.26</v>
      </c>
      <c r="Y76" s="116">
        <v>-64.81</v>
      </c>
      <c r="Z76" s="116">
        <v>-4.16</v>
      </c>
      <c r="AA76" s="116">
        <v>-39.369999999999997</v>
      </c>
      <c r="AB76" s="116">
        <v>16.32</v>
      </c>
      <c r="AC76" s="116">
        <v>14.93</v>
      </c>
      <c r="AD76" s="116">
        <v>1.9</v>
      </c>
      <c r="AE76" s="116">
        <v>61.44</v>
      </c>
      <c r="AF76" s="116">
        <v>14.88</v>
      </c>
      <c r="AG76" s="116">
        <v>22605406.510000002</v>
      </c>
      <c r="AH76" s="116">
        <v>20672655</v>
      </c>
      <c r="AI76" s="117"/>
      <c r="AK76" s="119">
        <f t="shared" si="16"/>
        <v>61.44</v>
      </c>
      <c r="AL76" s="120">
        <f>IFERROR(INDEX('ค่าเฉลี่ย Q4_2564'!$D:$D,MATCH(E:E,'ค่าเฉลี่ย Q4_2564'!C:C,0)),)</f>
        <v>25.16</v>
      </c>
      <c r="AM76" s="121">
        <f t="shared" si="17"/>
        <v>1</v>
      </c>
      <c r="AN76" s="119">
        <f t="shared" si="18"/>
        <v>14.88</v>
      </c>
      <c r="AO76" s="120">
        <f>IFERROR(INDEX('ค่าเฉลี่ย Q4_2564'!$E:$E,MATCH(E:E,'ค่าเฉลี่ย Q4_2564'!C:C,0)),)</f>
        <v>16.05</v>
      </c>
      <c r="AP76" s="121">
        <f t="shared" si="19"/>
        <v>0</v>
      </c>
      <c r="AQ76" s="122">
        <f>H76</f>
        <v>3.41</v>
      </c>
      <c r="AR76" s="123">
        <f t="shared" si="21"/>
        <v>178.14</v>
      </c>
      <c r="AS76" s="121">
        <f t="shared" si="15"/>
        <v>0</v>
      </c>
      <c r="AT76" s="124">
        <f t="shared" si="22"/>
        <v>126.88</v>
      </c>
      <c r="AU76" s="125">
        <f t="shared" si="23"/>
        <v>0</v>
      </c>
      <c r="AV76" s="123">
        <f t="shared" si="24"/>
        <v>163.5</v>
      </c>
      <c r="AW76" s="125">
        <f t="shared" si="25"/>
        <v>0</v>
      </c>
      <c r="AX76" s="123">
        <f>สูตรข้อมูล!P76</f>
        <v>494.62</v>
      </c>
      <c r="AY76" s="125">
        <f t="shared" si="26"/>
        <v>0</v>
      </c>
      <c r="AZ76" s="123">
        <f t="shared" si="27"/>
        <v>79.33</v>
      </c>
      <c r="BA76" s="125">
        <f t="shared" si="28"/>
        <v>0</v>
      </c>
      <c r="BB76" s="118">
        <f t="shared" si="29"/>
        <v>1</v>
      </c>
    </row>
  </sheetData>
  <autoFilter ref="A3:BB76">
    <filterColumn colId="1" showButton="0"/>
    <filterColumn colId="2" showButton="0"/>
  </autoFilter>
  <mergeCells count="19">
    <mergeCell ref="BB2:BB3"/>
    <mergeCell ref="AQ2:AS2"/>
    <mergeCell ref="AT2:AU2"/>
    <mergeCell ref="AV2:AW2"/>
    <mergeCell ref="AX2:AY2"/>
    <mergeCell ref="AZ2:BA2"/>
    <mergeCell ref="B46:B52"/>
    <mergeCell ref="B53:B61"/>
    <mergeCell ref="B62:B67"/>
    <mergeCell ref="B68:B76"/>
    <mergeCell ref="B16:B26"/>
    <mergeCell ref="B27:B38"/>
    <mergeCell ref="B39:B45"/>
    <mergeCell ref="AK2:AM2"/>
    <mergeCell ref="AN2:AP2"/>
    <mergeCell ref="B2:D2"/>
    <mergeCell ref="B3:D3"/>
    <mergeCell ref="B4:B15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85"/>
  <sheetViews>
    <sheetView topLeftCell="B1" zoomScale="90" zoomScaleNormal="90" workbookViewId="0">
      <pane xSplit="7" ySplit="4" topLeftCell="I62" activePane="bottomRight" state="frozen"/>
      <selection activeCell="B1" sqref="B1"/>
      <selection pane="topRight" activeCell="I1" sqref="I1"/>
      <selection pane="bottomLeft" activeCell="B5" sqref="B5"/>
      <selection pane="bottomRight" activeCell="B69" sqref="A69:XFD77"/>
    </sheetView>
  </sheetViews>
  <sheetFormatPr defaultColWidth="9" defaultRowHeight="21"/>
  <cols>
    <col min="1" max="1" width="4.375" style="163" customWidth="1"/>
    <col min="2" max="2" width="4.25" style="163" bestFit="1" customWidth="1"/>
    <col min="3" max="3" width="12.625" style="164" bestFit="1" customWidth="1"/>
    <col min="4" max="4" width="7.75" style="163" bestFit="1" customWidth="1"/>
    <col min="5" max="5" width="24.75" style="163" customWidth="1"/>
    <col min="6" max="6" width="5.75" style="165" bestFit="1" customWidth="1"/>
    <col min="7" max="7" width="7.625" style="163" customWidth="1"/>
    <col min="8" max="8" width="21.375" style="163" bestFit="1" customWidth="1"/>
    <col min="9" max="9" width="7.625" style="163" customWidth="1"/>
    <col min="10" max="10" width="7.375" style="163" customWidth="1"/>
    <col min="11" max="11" width="6.25" style="163" customWidth="1"/>
    <col min="12" max="13" width="17.125" style="163" customWidth="1"/>
    <col min="14" max="16" width="4.625" style="163" customWidth="1"/>
    <col min="17" max="17" width="6.375" style="215" customWidth="1"/>
    <col min="18" max="18" width="4.625" style="163" customWidth="1"/>
    <col min="19" max="19" width="16.25" style="216" customWidth="1"/>
    <col min="20" max="20" width="14.625" style="216" bestFit="1" customWidth="1"/>
    <col min="21" max="27" width="4.125" style="163" customWidth="1"/>
    <col min="28" max="28" width="5.125" style="163" customWidth="1"/>
    <col min="29" max="29" width="6.375" style="163" customWidth="1"/>
    <col min="30" max="30" width="11" style="163" customWidth="1"/>
    <col min="31" max="16384" width="9" style="163"/>
  </cols>
  <sheetData>
    <row r="1" spans="1:30">
      <c r="A1" s="341" t="s">
        <v>356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</row>
    <row r="2" spans="1:30">
      <c r="A2" s="342" t="s">
        <v>402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</row>
    <row r="3" spans="1:30" ht="23.25">
      <c r="I3" s="166"/>
      <c r="J3" s="166"/>
      <c r="K3" s="166"/>
      <c r="L3" s="166"/>
      <c r="M3" s="166"/>
      <c r="N3" s="166"/>
      <c r="O3" s="344"/>
      <c r="P3" s="344"/>
      <c r="Q3" s="290"/>
      <c r="R3" s="309"/>
      <c r="S3" s="290"/>
      <c r="T3" s="276"/>
      <c r="U3" s="166"/>
      <c r="V3" s="166"/>
      <c r="W3" s="166"/>
      <c r="X3" s="166"/>
      <c r="Y3" s="166"/>
      <c r="Z3" s="166"/>
      <c r="AA3" s="166"/>
      <c r="AB3" s="166"/>
      <c r="AC3" s="166"/>
    </row>
    <row r="4" spans="1:30" s="177" customFormat="1" ht="195" customHeight="1">
      <c r="A4" s="167" t="s">
        <v>134</v>
      </c>
      <c r="B4" s="167" t="s">
        <v>135</v>
      </c>
      <c r="C4" s="167" t="s">
        <v>136</v>
      </c>
      <c r="D4" s="168" t="s">
        <v>137</v>
      </c>
      <c r="E4" s="168" t="s">
        <v>138</v>
      </c>
      <c r="F4" s="168" t="s">
        <v>139</v>
      </c>
      <c r="G4" s="169" t="s">
        <v>140</v>
      </c>
      <c r="H4" s="170" t="s">
        <v>141</v>
      </c>
      <c r="I4" s="171" t="s">
        <v>142</v>
      </c>
      <c r="J4" s="171" t="s">
        <v>143</v>
      </c>
      <c r="K4" s="171" t="s">
        <v>144</v>
      </c>
      <c r="L4" s="171" t="s">
        <v>145</v>
      </c>
      <c r="M4" s="171" t="s">
        <v>146</v>
      </c>
      <c r="N4" s="169" t="s">
        <v>147</v>
      </c>
      <c r="O4" s="169" t="s">
        <v>148</v>
      </c>
      <c r="P4" s="169" t="s">
        <v>149</v>
      </c>
      <c r="Q4" s="172" t="s">
        <v>150</v>
      </c>
      <c r="R4" s="169" t="s">
        <v>151</v>
      </c>
      <c r="S4" s="173" t="s">
        <v>131</v>
      </c>
      <c r="T4" s="173" t="s">
        <v>152</v>
      </c>
      <c r="U4" s="174" t="s">
        <v>153</v>
      </c>
      <c r="V4" s="174" t="s">
        <v>154</v>
      </c>
      <c r="W4" s="174" t="s">
        <v>155</v>
      </c>
      <c r="X4" s="174" t="s">
        <v>156</v>
      </c>
      <c r="Y4" s="174" t="s">
        <v>157</v>
      </c>
      <c r="Z4" s="174" t="s">
        <v>158</v>
      </c>
      <c r="AA4" s="174" t="s">
        <v>99</v>
      </c>
      <c r="AB4" s="175" t="s">
        <v>159</v>
      </c>
      <c r="AC4" s="176" t="s">
        <v>160</v>
      </c>
      <c r="AD4" s="171" t="s">
        <v>263</v>
      </c>
    </row>
    <row r="5" spans="1:30" s="187" customFormat="1">
      <c r="A5" s="178">
        <v>1</v>
      </c>
      <c r="B5" s="178">
        <v>6</v>
      </c>
      <c r="C5" s="179" t="s">
        <v>161</v>
      </c>
      <c r="D5" s="180" t="s">
        <v>5</v>
      </c>
      <c r="E5" s="181" t="s">
        <v>162</v>
      </c>
      <c r="F5" s="182" t="s">
        <v>163</v>
      </c>
      <c r="G5" s="183">
        <v>847</v>
      </c>
      <c r="H5" s="273" t="s">
        <v>164</v>
      </c>
      <c r="I5" s="184">
        <f>สูตรข้อมูล!F4</f>
        <v>2.4</v>
      </c>
      <c r="J5" s="184">
        <f>สูตรข้อมูล!G4</f>
        <v>2.13</v>
      </c>
      <c r="K5" s="184">
        <f>สูตรข้อมูล!H4</f>
        <v>0.97</v>
      </c>
      <c r="L5" s="310">
        <f>สูตรข้อมูล!J4</f>
        <v>678386536.60000002</v>
      </c>
      <c r="M5" s="310">
        <f>สูตรข้อมูล!AH4</f>
        <v>311402034.72000003</v>
      </c>
      <c r="N5" s="182">
        <f>(IF(I5&lt;1.5,1,0))+(IF(J5&lt;1,1,0))+(IF(K5&lt;0.8,1,0))</f>
        <v>0</v>
      </c>
      <c r="O5" s="182">
        <f>IF(M5&lt;0,1,0)+IF(L5&lt;0,1,0)</f>
        <v>0</v>
      </c>
      <c r="P5" s="182">
        <f>IF(AND(M5&lt;0,L5&lt;0),2,IF(AND(M5&gt;0,L5&gt;0),0,IF(AND(L5&lt;0,M5&gt;0),IF(ABS((L5/(M5/3)))&lt;3,0,IF(ABS((L5/(M5/3)))&gt;6,2,1)),IF(AND(L5&gt;0,M5&lt;0),IF(ABS((L5/(M5/3)))&lt;3,2,IF(ABS((L5/(M5/3)))&gt;6,0,1))))))</f>
        <v>0</v>
      </c>
      <c r="Q5" s="185" t="str">
        <f>IF(AND(L5&gt;0,M5&gt;0),"",IF(AND(L5&lt;0,M5&lt;0),"",TRUNC(ABS(L5/(M5/3)),1)))</f>
        <v/>
      </c>
      <c r="R5" s="183">
        <f>+N5+O5+P5</f>
        <v>0</v>
      </c>
      <c r="S5" s="311">
        <f>สูตรข้อมูล!AG4</f>
        <v>369325003.79000002</v>
      </c>
      <c r="T5" s="311">
        <f>สูตรข้อมูล!K4</f>
        <v>-14005259.65</v>
      </c>
      <c r="U5" s="186">
        <f>สูตรข้อมูล!AM4</f>
        <v>1</v>
      </c>
      <c r="V5" s="186">
        <f>สูตรข้อมูล!AP4</f>
        <v>1</v>
      </c>
      <c r="W5" s="186">
        <f>สูตรข้อมูล!AS4</f>
        <v>0</v>
      </c>
      <c r="X5" s="186">
        <f>สูตรข้อมูล!AU4</f>
        <v>0</v>
      </c>
      <c r="Y5" s="186">
        <f>สูตรข้อมูล!AW4</f>
        <v>1</v>
      </c>
      <c r="Z5" s="186">
        <f>สูตรข้อมูล!AY4</f>
        <v>1</v>
      </c>
      <c r="AA5" s="186">
        <f>สูตรข้อมูล!BA4</f>
        <v>1</v>
      </c>
      <c r="AB5" s="186" t="str">
        <f>IF(COUNTIF(U5:AA5,"1")=7,"A",IF(COUNTIF(U5:AA5,"1")=6,"A-",IF(COUNTIF(U5:AA5,"1")=5,"B",IF(COUNTIF(U5:AA5,"1")=4,"B-",IF(COUNTIF(U5:AA5,"1")=3,"C",IF(COUNTIF(U5:AA5,"1")=2,"C-",IF(COUNTIF(U5:AA5,"1")=1,"D","F")))))))</f>
        <v>B</v>
      </c>
      <c r="AC5" s="186" t="str">
        <f t="shared" ref="AC5:AC36" si="0">R5&amp;AB5</f>
        <v>0B</v>
      </c>
      <c r="AD5" s="186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ผ่าน</v>
      </c>
    </row>
    <row r="6" spans="1:30" s="187" customFormat="1">
      <c r="A6" s="178">
        <v>2</v>
      </c>
      <c r="B6" s="178">
        <v>6</v>
      </c>
      <c r="C6" s="179" t="s">
        <v>161</v>
      </c>
      <c r="D6" s="180" t="s">
        <v>32</v>
      </c>
      <c r="E6" s="181" t="s">
        <v>165</v>
      </c>
      <c r="F6" s="182" t="s">
        <v>166</v>
      </c>
      <c r="G6" s="183">
        <v>38</v>
      </c>
      <c r="H6" s="273" t="s">
        <v>167</v>
      </c>
      <c r="I6" s="184">
        <f>สูตรข้อมูล!F5</f>
        <v>3.42</v>
      </c>
      <c r="J6" s="184">
        <f>สูตรข้อมูล!G5</f>
        <v>2.97</v>
      </c>
      <c r="K6" s="184">
        <f>สูตรข้อมูล!H5</f>
        <v>1.93</v>
      </c>
      <c r="L6" s="310">
        <f>สูตรข้อมูล!J5</f>
        <v>52449964.200000003</v>
      </c>
      <c r="M6" s="310">
        <f>สูตรข้อมูล!AH5</f>
        <v>12876673.9</v>
      </c>
      <c r="N6" s="182">
        <f>(IF(I6&lt;1.5,1,0))+(IF(J6&lt;1,1,0))+(IF(K6&lt;0.8,1,0))</f>
        <v>0</v>
      </c>
      <c r="O6" s="182">
        <f t="shared" ref="O6:O69" si="1">IF(M6&lt;0,1,0)+IF(L6&lt;0,1,0)</f>
        <v>0</v>
      </c>
      <c r="P6" s="182">
        <f t="shared" ref="P6:P69" si="2">IF(AND(M6&lt;0,L6&lt;0),2,IF(AND(M6&gt;0,L6&gt;0),0,IF(AND(L6&lt;0,M6&gt;0),IF(ABS((L6/(M6/3)))&lt;3,0,IF(ABS((L6/(M6/3)))&gt;6,2,1)),IF(AND(L6&gt;0,M6&lt;0),IF(ABS((L6/(M6/3)))&lt;3,2,IF(ABS((L6/(M6/3)))&gt;6,0,1))))))</f>
        <v>0</v>
      </c>
      <c r="Q6" s="185" t="str">
        <f t="shared" ref="Q6:Q69" si="3">IF(AND(L6&gt;0,M6&gt;0),"",IF(AND(L6&lt;0,M6&lt;0),"",TRUNC(ABS(L6/(M6/3)),1)))</f>
        <v/>
      </c>
      <c r="R6" s="183">
        <f t="shared" ref="R6:R13" si="4">+N6+O6+P6</f>
        <v>0</v>
      </c>
      <c r="S6" s="311">
        <f>สูตรข้อมูล!AG5</f>
        <v>15045445.380000001</v>
      </c>
      <c r="T6" s="311">
        <f>สูตรข้อมูล!K5</f>
        <v>20141815.73</v>
      </c>
      <c r="U6" s="186">
        <f>สูตรข้อมูล!AM5</f>
        <v>1</v>
      </c>
      <c r="V6" s="186">
        <f>สูตรข้อมูล!AP5</f>
        <v>0</v>
      </c>
      <c r="W6" s="186">
        <f>สูตรข้อมูล!AS5</f>
        <v>0</v>
      </c>
      <c r="X6" s="186">
        <f>สูตรข้อมูล!AU5</f>
        <v>1</v>
      </c>
      <c r="Y6" s="186">
        <f>สูตรข้อมูล!AW5</f>
        <v>0</v>
      </c>
      <c r="Z6" s="186">
        <f>สูตรข้อมูล!AY5</f>
        <v>0</v>
      </c>
      <c r="AA6" s="186">
        <f>สูตรข้อมูล!BA5</f>
        <v>1</v>
      </c>
      <c r="AB6" s="186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C</v>
      </c>
      <c r="AC6" s="186" t="str">
        <f t="shared" si="0"/>
        <v>0C</v>
      </c>
      <c r="AD6" s="186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87" customFormat="1">
      <c r="A7" s="178">
        <v>3</v>
      </c>
      <c r="B7" s="178">
        <v>6</v>
      </c>
      <c r="C7" s="179" t="s">
        <v>161</v>
      </c>
      <c r="D7" s="180" t="s">
        <v>33</v>
      </c>
      <c r="E7" s="181" t="s">
        <v>168</v>
      </c>
      <c r="F7" s="182" t="s">
        <v>166</v>
      </c>
      <c r="G7" s="183">
        <v>32</v>
      </c>
      <c r="H7" s="273" t="s">
        <v>169</v>
      </c>
      <c r="I7" s="184">
        <f>สูตรข้อมูล!F6</f>
        <v>7.65</v>
      </c>
      <c r="J7" s="184">
        <f>สูตรข้อมูล!G6</f>
        <v>7.42</v>
      </c>
      <c r="K7" s="184">
        <f>สูตรข้อมูล!H6</f>
        <v>6.59</v>
      </c>
      <c r="L7" s="310">
        <f>สูตรข้อมูล!J6</f>
        <v>54614782.829999998</v>
      </c>
      <c r="M7" s="310">
        <f>สูตรข้อมูล!AH6</f>
        <v>14213104.07</v>
      </c>
      <c r="N7" s="182">
        <f t="shared" ref="N7:N70" si="7">(IF(I7&lt;1.5,1,0))+(IF(J7&lt;1,1,0))+(IF(K7&lt;0.8,1,0))</f>
        <v>0</v>
      </c>
      <c r="O7" s="182">
        <f t="shared" si="1"/>
        <v>0</v>
      </c>
      <c r="P7" s="182">
        <f t="shared" si="2"/>
        <v>0</v>
      </c>
      <c r="Q7" s="185" t="str">
        <f t="shared" si="3"/>
        <v/>
      </c>
      <c r="R7" s="183">
        <f t="shared" si="4"/>
        <v>0</v>
      </c>
      <c r="S7" s="311">
        <f>สูตรข้อมูล!AG6</f>
        <v>15316209.210000001</v>
      </c>
      <c r="T7" s="311">
        <f>สูตรข้อมูล!K6</f>
        <v>45920819.890000001</v>
      </c>
      <c r="U7" s="186">
        <f>สูตรข้อมูล!AM6</f>
        <v>1</v>
      </c>
      <c r="V7" s="186">
        <f>สูตรข้อมูล!AP6</f>
        <v>1</v>
      </c>
      <c r="W7" s="186">
        <f>สูตรข้อมูล!AS6</f>
        <v>0</v>
      </c>
      <c r="X7" s="186">
        <f>สูตรข้อมูล!AU6</f>
        <v>1</v>
      </c>
      <c r="Y7" s="186">
        <f>สูตรข้อมูล!AW6</f>
        <v>0</v>
      </c>
      <c r="Z7" s="186">
        <f>สูตรข้อมูล!AY6</f>
        <v>0</v>
      </c>
      <c r="AA7" s="186">
        <f>สูตรข้อมูล!BA6</f>
        <v>0</v>
      </c>
      <c r="AB7" s="186" t="str">
        <f t="shared" si="5"/>
        <v>C</v>
      </c>
      <c r="AC7" s="186" t="str">
        <f t="shared" si="0"/>
        <v>0C</v>
      </c>
      <c r="AD7" s="186" t="str">
        <f t="shared" si="6"/>
        <v>ไม่ผ่าน</v>
      </c>
    </row>
    <row r="8" spans="1:30" s="187" customFormat="1">
      <c r="A8" s="178">
        <v>4</v>
      </c>
      <c r="B8" s="178">
        <v>6</v>
      </c>
      <c r="C8" s="179" t="s">
        <v>161</v>
      </c>
      <c r="D8" s="180" t="s">
        <v>34</v>
      </c>
      <c r="E8" s="181" t="s">
        <v>170</v>
      </c>
      <c r="F8" s="182" t="s">
        <v>166</v>
      </c>
      <c r="G8" s="183">
        <v>45</v>
      </c>
      <c r="H8" s="273" t="s">
        <v>169</v>
      </c>
      <c r="I8" s="184">
        <f>สูตรข้อมูล!F7</f>
        <v>6.39</v>
      </c>
      <c r="J8" s="184">
        <f>สูตรข้อมูล!G7</f>
        <v>5.99</v>
      </c>
      <c r="K8" s="184">
        <f>สูตรข้อมูล!H7</f>
        <v>4.49</v>
      </c>
      <c r="L8" s="310">
        <f>สูตรข้อมูล!J7</f>
        <v>41912304.810000002</v>
      </c>
      <c r="M8" s="310">
        <f>สูตรข้อมูล!AH7</f>
        <v>10212340.08</v>
      </c>
      <c r="N8" s="182">
        <f t="shared" si="7"/>
        <v>0</v>
      </c>
      <c r="O8" s="182">
        <f t="shared" si="1"/>
        <v>0</v>
      </c>
      <c r="P8" s="182">
        <f t="shared" si="2"/>
        <v>0</v>
      </c>
      <c r="Q8" s="185" t="str">
        <f t="shared" si="3"/>
        <v/>
      </c>
      <c r="R8" s="183">
        <f t="shared" si="4"/>
        <v>0</v>
      </c>
      <c r="S8" s="311">
        <f>สูตรข้อมูล!AG7</f>
        <v>11254424.300000001</v>
      </c>
      <c r="T8" s="311">
        <f>สูตรข้อมูล!K7</f>
        <v>27166260.210000001</v>
      </c>
      <c r="U8" s="186">
        <f>สูตรข้อมูล!AM7</f>
        <v>1</v>
      </c>
      <c r="V8" s="186">
        <f>สูตรข้อมูล!AP7</f>
        <v>0</v>
      </c>
      <c r="W8" s="186">
        <f>สูตรข้อมูล!AS7</f>
        <v>1</v>
      </c>
      <c r="X8" s="186">
        <f>สูตรข้อมูล!AU7</f>
        <v>0</v>
      </c>
      <c r="Y8" s="186">
        <f>สูตรข้อมูล!AW7</f>
        <v>0</v>
      </c>
      <c r="Z8" s="186">
        <f>สูตรข้อมูล!AY7</f>
        <v>0</v>
      </c>
      <c r="AA8" s="186">
        <f>สูตรข้อมูล!BA7</f>
        <v>0</v>
      </c>
      <c r="AB8" s="186" t="str">
        <f t="shared" si="5"/>
        <v>C-</v>
      </c>
      <c r="AC8" s="188" t="str">
        <f t="shared" si="0"/>
        <v>0C-</v>
      </c>
      <c r="AD8" s="186" t="str">
        <f t="shared" si="6"/>
        <v>ไม่ผ่าน</v>
      </c>
    </row>
    <row r="9" spans="1:30" s="187" customFormat="1">
      <c r="A9" s="178">
        <v>5</v>
      </c>
      <c r="B9" s="178">
        <v>6</v>
      </c>
      <c r="C9" s="179" t="s">
        <v>161</v>
      </c>
      <c r="D9" s="180" t="s">
        <v>35</v>
      </c>
      <c r="E9" s="181" t="s">
        <v>171</v>
      </c>
      <c r="F9" s="182" t="s">
        <v>166</v>
      </c>
      <c r="G9" s="183">
        <v>33</v>
      </c>
      <c r="H9" s="273" t="s">
        <v>169</v>
      </c>
      <c r="I9" s="184">
        <f>สูตรข้อมูล!F8</f>
        <v>5.23</v>
      </c>
      <c r="J9" s="184">
        <f>สูตรข้อมูล!G8</f>
        <v>4.9400000000000004</v>
      </c>
      <c r="K9" s="184">
        <f>สูตรข้อมูล!H8</f>
        <v>3.88</v>
      </c>
      <c r="L9" s="310">
        <f>สูตรข้อมูล!J8</f>
        <v>45738052.689999998</v>
      </c>
      <c r="M9" s="310">
        <f>สูตรข้อมูล!AH8</f>
        <v>5194305.84</v>
      </c>
      <c r="N9" s="182">
        <f t="shared" si="7"/>
        <v>0</v>
      </c>
      <c r="O9" s="182">
        <f t="shared" si="1"/>
        <v>0</v>
      </c>
      <c r="P9" s="182">
        <f t="shared" si="2"/>
        <v>0</v>
      </c>
      <c r="Q9" s="185" t="str">
        <f t="shared" si="3"/>
        <v/>
      </c>
      <c r="R9" s="183">
        <f t="shared" si="4"/>
        <v>0</v>
      </c>
      <c r="S9" s="311">
        <f>สูตรข้อมูล!AG8</f>
        <v>6525383.9299999997</v>
      </c>
      <c r="T9" s="311">
        <f>สูตรข้อมูล!K8</f>
        <v>31187872.43</v>
      </c>
      <c r="U9" s="186">
        <f>สูตรข้อมูล!AM8</f>
        <v>1</v>
      </c>
      <c r="V9" s="186">
        <f>สูตรข้อมูล!AP8</f>
        <v>0</v>
      </c>
      <c r="W9" s="186">
        <f>สูตรข้อมูล!AS8</f>
        <v>0</v>
      </c>
      <c r="X9" s="186">
        <f>สูตรข้อมูล!AU8</f>
        <v>1</v>
      </c>
      <c r="Y9" s="186">
        <f>สูตรข้อมูล!AW8</f>
        <v>0</v>
      </c>
      <c r="Z9" s="186">
        <f>สูตรข้อมูล!AY8</f>
        <v>0</v>
      </c>
      <c r="AA9" s="186">
        <f>สูตรข้อมูล!BA8</f>
        <v>0</v>
      </c>
      <c r="AB9" s="186" t="str">
        <f t="shared" si="5"/>
        <v>C-</v>
      </c>
      <c r="AC9" s="186" t="str">
        <f t="shared" si="0"/>
        <v>0C-</v>
      </c>
      <c r="AD9" s="186" t="str">
        <f t="shared" si="6"/>
        <v>ไม่ผ่าน</v>
      </c>
    </row>
    <row r="10" spans="1:30" s="187" customFormat="1">
      <c r="A10" s="178">
        <v>6</v>
      </c>
      <c r="B10" s="178">
        <v>6</v>
      </c>
      <c r="C10" s="179" t="s">
        <v>161</v>
      </c>
      <c r="D10" s="180" t="s">
        <v>36</v>
      </c>
      <c r="E10" s="181" t="s">
        <v>172</v>
      </c>
      <c r="F10" s="182" t="s">
        <v>166</v>
      </c>
      <c r="G10" s="183">
        <v>69</v>
      </c>
      <c r="H10" s="273" t="s">
        <v>365</v>
      </c>
      <c r="I10" s="184">
        <f>สูตรข้อมูล!F9</f>
        <v>4.32</v>
      </c>
      <c r="J10" s="184">
        <f>สูตรข้อมูล!G9</f>
        <v>4.1399999999999997</v>
      </c>
      <c r="K10" s="184">
        <f>สูตรข้อมูล!H9</f>
        <v>1.73</v>
      </c>
      <c r="L10" s="310">
        <f>สูตรข้อมูล!J9</f>
        <v>88455119.5</v>
      </c>
      <c r="M10" s="310">
        <f>สูตรข้อมูล!AH9</f>
        <v>50012979.359999999</v>
      </c>
      <c r="N10" s="182">
        <f t="shared" si="7"/>
        <v>0</v>
      </c>
      <c r="O10" s="182">
        <f t="shared" si="1"/>
        <v>0</v>
      </c>
      <c r="P10" s="182">
        <f t="shared" si="2"/>
        <v>0</v>
      </c>
      <c r="Q10" s="185" t="str">
        <f t="shared" si="3"/>
        <v/>
      </c>
      <c r="R10" s="183">
        <f t="shared" si="4"/>
        <v>0</v>
      </c>
      <c r="S10" s="311">
        <f>สูตรข้อมูล!AG9</f>
        <v>51469581.869999997</v>
      </c>
      <c r="T10" s="311">
        <f>สูตรข้อมูล!K9</f>
        <v>19363191.02</v>
      </c>
      <c r="U10" s="186">
        <f>สูตรข้อมูล!AM9</f>
        <v>1</v>
      </c>
      <c r="V10" s="186">
        <f>สูตรข้อมูล!AP9</f>
        <v>1</v>
      </c>
      <c r="W10" s="186">
        <f>สูตรข้อมูล!AS9</f>
        <v>0</v>
      </c>
      <c r="X10" s="186">
        <f>สูตรข้อมูล!AU9</f>
        <v>1</v>
      </c>
      <c r="Y10" s="186">
        <f>สูตรข้อมูล!AW9</f>
        <v>0</v>
      </c>
      <c r="Z10" s="186">
        <f>สูตรข้อมูล!AY9</f>
        <v>0</v>
      </c>
      <c r="AA10" s="186">
        <f>สูตรข้อมูล!BA9</f>
        <v>1</v>
      </c>
      <c r="AB10" s="186" t="str">
        <f t="shared" si="5"/>
        <v>B-</v>
      </c>
      <c r="AC10" s="186" t="str">
        <f t="shared" si="0"/>
        <v>0B-</v>
      </c>
      <c r="AD10" s="186" t="str">
        <f t="shared" si="6"/>
        <v>ไม่ผ่าน</v>
      </c>
    </row>
    <row r="11" spans="1:30" s="187" customFormat="1">
      <c r="A11" s="178">
        <v>7</v>
      </c>
      <c r="B11" s="178">
        <v>6</v>
      </c>
      <c r="C11" s="179" t="s">
        <v>161</v>
      </c>
      <c r="D11" s="180" t="s">
        <v>37</v>
      </c>
      <c r="E11" s="181" t="s">
        <v>173</v>
      </c>
      <c r="F11" s="182" t="s">
        <v>166</v>
      </c>
      <c r="G11" s="183">
        <v>38</v>
      </c>
      <c r="H11" s="273" t="s">
        <v>167</v>
      </c>
      <c r="I11" s="184">
        <f>สูตรข้อมูล!F10</f>
        <v>1.63</v>
      </c>
      <c r="J11" s="184">
        <f>สูตรข้อมูล!G10</f>
        <v>1.44</v>
      </c>
      <c r="K11" s="184">
        <f>สูตรข้อมูล!H10</f>
        <v>0.93</v>
      </c>
      <c r="L11" s="310">
        <f>สูตรข้อมูล!J10</f>
        <v>11742837.550000001</v>
      </c>
      <c r="M11" s="310">
        <f>สูตรข้อมูล!AH10</f>
        <v>6705572.7800000003</v>
      </c>
      <c r="N11" s="182">
        <f t="shared" si="7"/>
        <v>0</v>
      </c>
      <c r="O11" s="182">
        <f t="shared" si="1"/>
        <v>0</v>
      </c>
      <c r="P11" s="182">
        <f t="shared" si="2"/>
        <v>0</v>
      </c>
      <c r="Q11" s="185" t="str">
        <f t="shared" si="3"/>
        <v/>
      </c>
      <c r="R11" s="183">
        <f t="shared" si="4"/>
        <v>0</v>
      </c>
      <c r="S11" s="311">
        <f>สูตรข้อมูล!AG10</f>
        <v>8783779.9000000004</v>
      </c>
      <c r="T11" s="311">
        <f>สูตรข้อมูล!K10</f>
        <v>-1293650.75</v>
      </c>
      <c r="U11" s="186">
        <f>สูตรข้อมูล!AM10</f>
        <v>1</v>
      </c>
      <c r="V11" s="186">
        <f>สูตรข้อมูล!AP10</f>
        <v>0</v>
      </c>
      <c r="W11" s="186">
        <f>สูตรข้อมูล!AS10</f>
        <v>0</v>
      </c>
      <c r="X11" s="186">
        <f>สูตรข้อมูล!AU10</f>
        <v>1</v>
      </c>
      <c r="Y11" s="186">
        <f>สูตรข้อมูล!AW10</f>
        <v>0</v>
      </c>
      <c r="Z11" s="186">
        <f>สูตรข้อมูล!AY10</f>
        <v>0</v>
      </c>
      <c r="AA11" s="186">
        <f>สูตรข้อมูล!BA10</f>
        <v>0</v>
      </c>
      <c r="AB11" s="186" t="str">
        <f t="shared" si="5"/>
        <v>C-</v>
      </c>
      <c r="AC11" s="186" t="str">
        <f t="shared" si="0"/>
        <v>0C-</v>
      </c>
      <c r="AD11" s="186" t="str">
        <f t="shared" si="6"/>
        <v>ไม่ผ่าน</v>
      </c>
    </row>
    <row r="12" spans="1:30" s="187" customFormat="1">
      <c r="A12" s="178">
        <v>8</v>
      </c>
      <c r="B12" s="178">
        <v>6</v>
      </c>
      <c r="C12" s="179" t="s">
        <v>161</v>
      </c>
      <c r="D12" s="180" t="s">
        <v>38</v>
      </c>
      <c r="E12" s="181" t="s">
        <v>174</v>
      </c>
      <c r="F12" s="182" t="s">
        <v>166</v>
      </c>
      <c r="G12" s="183">
        <v>36</v>
      </c>
      <c r="H12" s="273" t="s">
        <v>169</v>
      </c>
      <c r="I12" s="184">
        <f>สูตรข้อมูล!F11</f>
        <v>4.12</v>
      </c>
      <c r="J12" s="184">
        <f>สูตรข้อมูล!G11</f>
        <v>3.85</v>
      </c>
      <c r="K12" s="184">
        <f>สูตรข้อมูล!H11</f>
        <v>2.86</v>
      </c>
      <c r="L12" s="310">
        <f>สูตรข้อมูล!J11</f>
        <v>31044686.390000001</v>
      </c>
      <c r="M12" s="310">
        <f>สูตรข้อมูล!AH11</f>
        <v>5125479.83</v>
      </c>
      <c r="N12" s="182">
        <f t="shared" si="7"/>
        <v>0</v>
      </c>
      <c r="O12" s="182">
        <f t="shared" si="1"/>
        <v>0</v>
      </c>
      <c r="P12" s="182">
        <f t="shared" si="2"/>
        <v>0</v>
      </c>
      <c r="Q12" s="185" t="str">
        <f t="shared" si="3"/>
        <v/>
      </c>
      <c r="R12" s="183">
        <f t="shared" si="4"/>
        <v>0</v>
      </c>
      <c r="S12" s="311">
        <f>สูตรข้อมูล!AG11</f>
        <v>6775170.1900000004</v>
      </c>
      <c r="T12" s="311">
        <f>สูตรข้อมูล!K11</f>
        <v>18520040.649999999</v>
      </c>
      <c r="U12" s="186">
        <f>สูตรข้อมูล!AM11</f>
        <v>1</v>
      </c>
      <c r="V12" s="186">
        <f>สูตรข้อมูล!AP11</f>
        <v>0</v>
      </c>
      <c r="W12" s="186">
        <f>สูตรข้อมูล!AS11</f>
        <v>1</v>
      </c>
      <c r="X12" s="186">
        <f>สูตรข้อมูล!AU11</f>
        <v>1</v>
      </c>
      <c r="Y12" s="186">
        <f>สูตรข้อมูล!AW11</f>
        <v>0</v>
      </c>
      <c r="Z12" s="186">
        <f>สูตรข้อมูล!AY11</f>
        <v>1</v>
      </c>
      <c r="AA12" s="186">
        <f>สูตรข้อมูล!BA11</f>
        <v>1</v>
      </c>
      <c r="AB12" s="186" t="str">
        <f t="shared" si="5"/>
        <v>B</v>
      </c>
      <c r="AC12" s="186" t="str">
        <f t="shared" si="0"/>
        <v>0B</v>
      </c>
      <c r="AD12" s="186" t="str">
        <f t="shared" si="6"/>
        <v>ผ่าน</v>
      </c>
    </row>
    <row r="13" spans="1:30" s="187" customFormat="1">
      <c r="A13" s="178">
        <v>9</v>
      </c>
      <c r="B13" s="178">
        <v>6</v>
      </c>
      <c r="C13" s="179" t="s">
        <v>161</v>
      </c>
      <c r="D13" s="180" t="s">
        <v>39</v>
      </c>
      <c r="E13" s="181" t="s">
        <v>175</v>
      </c>
      <c r="F13" s="182" t="s">
        <v>166</v>
      </c>
      <c r="G13" s="183">
        <v>92</v>
      </c>
      <c r="H13" s="273" t="s">
        <v>176</v>
      </c>
      <c r="I13" s="184">
        <f>สูตรข้อมูล!F12</f>
        <v>2.54</v>
      </c>
      <c r="J13" s="184">
        <f>สูตรข้อมูล!G12</f>
        <v>2.29</v>
      </c>
      <c r="K13" s="184">
        <f>สูตรข้อมูล!H12</f>
        <v>1.43</v>
      </c>
      <c r="L13" s="310">
        <f>สูตรข้อมูล!J12</f>
        <v>53520444.240000002</v>
      </c>
      <c r="M13" s="310">
        <f>สูตรข้อมูล!AH12</f>
        <v>20424273.829999998</v>
      </c>
      <c r="N13" s="182">
        <f t="shared" si="7"/>
        <v>0</v>
      </c>
      <c r="O13" s="182">
        <f t="shared" si="1"/>
        <v>0</v>
      </c>
      <c r="P13" s="182">
        <f t="shared" si="2"/>
        <v>0</v>
      </c>
      <c r="Q13" s="185" t="str">
        <f t="shared" si="3"/>
        <v/>
      </c>
      <c r="R13" s="183">
        <f t="shared" si="4"/>
        <v>0</v>
      </c>
      <c r="S13" s="311">
        <f>สูตรข้อมูล!AG12</f>
        <v>24273460.359999999</v>
      </c>
      <c r="T13" s="311">
        <f>สูตรข้อมูล!K12</f>
        <v>14742394.85</v>
      </c>
      <c r="U13" s="186">
        <f>สูตรข้อมูล!AM12</f>
        <v>1</v>
      </c>
      <c r="V13" s="186">
        <f>สูตรข้อมูล!AP12</f>
        <v>0</v>
      </c>
      <c r="W13" s="186">
        <f>สูตรข้อมูล!AS12</f>
        <v>0</v>
      </c>
      <c r="X13" s="186">
        <f>สูตรข้อมูล!AU12</f>
        <v>1</v>
      </c>
      <c r="Y13" s="186">
        <f>สูตรข้อมูล!AW12</f>
        <v>1</v>
      </c>
      <c r="Z13" s="186">
        <f>สูตรข้อมูล!AY12</f>
        <v>1</v>
      </c>
      <c r="AA13" s="186">
        <f>สูตรข้อมูล!BA12</f>
        <v>0</v>
      </c>
      <c r="AB13" s="186" t="str">
        <f t="shared" si="5"/>
        <v>B-</v>
      </c>
      <c r="AC13" s="186" t="str">
        <f t="shared" si="0"/>
        <v>0B-</v>
      </c>
      <c r="AD13" s="186" t="str">
        <f t="shared" si="6"/>
        <v>ไม่ผ่าน</v>
      </c>
    </row>
    <row r="14" spans="1:30" s="187" customFormat="1">
      <c r="A14" s="178">
        <v>10</v>
      </c>
      <c r="B14" s="178">
        <v>6</v>
      </c>
      <c r="C14" s="179" t="s">
        <v>161</v>
      </c>
      <c r="D14" s="180" t="s">
        <v>40</v>
      </c>
      <c r="E14" s="181" t="s">
        <v>177</v>
      </c>
      <c r="F14" s="182" t="s">
        <v>166</v>
      </c>
      <c r="G14" s="183">
        <v>34</v>
      </c>
      <c r="H14" s="273" t="s">
        <v>365</v>
      </c>
      <c r="I14" s="184">
        <f>สูตรข้อมูล!F13</f>
        <v>3.52</v>
      </c>
      <c r="J14" s="184">
        <f>สูตรข้อมูล!G13</f>
        <v>3.24</v>
      </c>
      <c r="K14" s="184">
        <f>สูตรข้อมูล!H13</f>
        <v>2.6</v>
      </c>
      <c r="L14" s="310">
        <f>สูตรข้อมูล!J13</f>
        <v>40190775.530000001</v>
      </c>
      <c r="M14" s="310">
        <f>สูตรข้อมูล!AH13</f>
        <v>11830623.310000001</v>
      </c>
      <c r="N14" s="182">
        <f t="shared" si="7"/>
        <v>0</v>
      </c>
      <c r="O14" s="182">
        <f t="shared" si="1"/>
        <v>0</v>
      </c>
      <c r="P14" s="182">
        <f t="shared" si="2"/>
        <v>0</v>
      </c>
      <c r="Q14" s="185" t="str">
        <f t="shared" si="3"/>
        <v/>
      </c>
      <c r="R14" s="183">
        <f>+N14+O14+P14</f>
        <v>0</v>
      </c>
      <c r="S14" s="311">
        <f>สูตรข้อมูล!AG13</f>
        <v>13464727.119999999</v>
      </c>
      <c r="T14" s="311">
        <f>สูตรข้อมูล!K13</f>
        <v>25541974.350000001</v>
      </c>
      <c r="U14" s="186">
        <f>สูตรข้อมูล!AM13</f>
        <v>1</v>
      </c>
      <c r="V14" s="186">
        <f>สูตรข้อมูล!AP13</f>
        <v>0</v>
      </c>
      <c r="W14" s="186">
        <f>สูตรข้อมูล!AS13</f>
        <v>0</v>
      </c>
      <c r="X14" s="186">
        <f>สูตรข้อมูล!AU13</f>
        <v>1</v>
      </c>
      <c r="Y14" s="186">
        <f>สูตรข้อมูล!AW13</f>
        <v>0</v>
      </c>
      <c r="Z14" s="186">
        <f>สูตรข้อมูล!AY13</f>
        <v>1</v>
      </c>
      <c r="AA14" s="186">
        <f>สูตรข้อมูล!BA13</f>
        <v>0</v>
      </c>
      <c r="AB14" s="186" t="str">
        <f t="shared" si="5"/>
        <v>C</v>
      </c>
      <c r="AC14" s="186" t="str">
        <f t="shared" si="0"/>
        <v>0C</v>
      </c>
      <c r="AD14" s="186" t="str">
        <f t="shared" si="6"/>
        <v>ไม่ผ่าน</v>
      </c>
    </row>
    <row r="15" spans="1:30" s="187" customFormat="1">
      <c r="A15" s="178">
        <v>11</v>
      </c>
      <c r="B15" s="178">
        <v>6</v>
      </c>
      <c r="C15" s="179" t="s">
        <v>161</v>
      </c>
      <c r="D15" s="180" t="s">
        <v>41</v>
      </c>
      <c r="E15" s="181" t="s">
        <v>178</v>
      </c>
      <c r="F15" s="182" t="s">
        <v>166</v>
      </c>
      <c r="G15" s="183">
        <v>36</v>
      </c>
      <c r="H15" s="273" t="s">
        <v>167</v>
      </c>
      <c r="I15" s="184">
        <f>สูตรข้อมูล!F14</f>
        <v>2.34</v>
      </c>
      <c r="J15" s="184">
        <f>สูตรข้อมูล!G14</f>
        <v>2.17</v>
      </c>
      <c r="K15" s="184">
        <f>สูตรข้อมูล!H14</f>
        <v>1.62</v>
      </c>
      <c r="L15" s="310">
        <f>สูตรข้อมูล!J14</f>
        <v>23412810.829999998</v>
      </c>
      <c r="M15" s="310">
        <f>สูตรข้อมูล!AH14</f>
        <v>10820453.27</v>
      </c>
      <c r="N15" s="182">
        <f t="shared" si="7"/>
        <v>0</v>
      </c>
      <c r="O15" s="182">
        <f t="shared" si="1"/>
        <v>0</v>
      </c>
      <c r="P15" s="182">
        <f t="shared" si="2"/>
        <v>0</v>
      </c>
      <c r="Q15" s="185" t="str">
        <f t="shared" si="3"/>
        <v/>
      </c>
      <c r="R15" s="183">
        <f t="shared" ref="R15:R22" si="8">+N15+O15+P15</f>
        <v>0</v>
      </c>
      <c r="S15" s="311">
        <f>สูตรข้อมูล!AG14</f>
        <v>11669353.369999999</v>
      </c>
      <c r="T15" s="311">
        <f>สูตรข้อมูล!K14</f>
        <v>10890115.529999999</v>
      </c>
      <c r="U15" s="186">
        <f>สูตรข้อมูล!AM14</f>
        <v>1</v>
      </c>
      <c r="V15" s="186">
        <f>สูตรข้อมูล!AP14</f>
        <v>0</v>
      </c>
      <c r="W15" s="186">
        <f>สูตรข้อมูล!AS14</f>
        <v>1</v>
      </c>
      <c r="X15" s="186">
        <f>สูตรข้อมูล!AU14</f>
        <v>1</v>
      </c>
      <c r="Y15" s="186">
        <f>สูตรข้อมูล!AW14</f>
        <v>1</v>
      </c>
      <c r="Z15" s="186">
        <f>สูตรข้อมูล!AY14</f>
        <v>1</v>
      </c>
      <c r="AA15" s="186">
        <f>สูตรข้อมูล!BA14</f>
        <v>1</v>
      </c>
      <c r="AB15" s="186" t="str">
        <f t="shared" si="5"/>
        <v>A-</v>
      </c>
      <c r="AC15" s="186" t="str">
        <f t="shared" si="0"/>
        <v>0A-</v>
      </c>
      <c r="AD15" s="186" t="str">
        <f t="shared" si="6"/>
        <v>ผ่าน</v>
      </c>
    </row>
    <row r="16" spans="1:30" s="187" customFormat="1">
      <c r="A16" s="178">
        <v>12</v>
      </c>
      <c r="B16" s="178">
        <v>6</v>
      </c>
      <c r="C16" s="179" t="s">
        <v>161</v>
      </c>
      <c r="D16" s="180" t="s">
        <v>42</v>
      </c>
      <c r="E16" s="181" t="s">
        <v>179</v>
      </c>
      <c r="F16" s="182" t="s">
        <v>166</v>
      </c>
      <c r="G16" s="183">
        <v>38</v>
      </c>
      <c r="H16" s="273" t="s">
        <v>169</v>
      </c>
      <c r="I16" s="184">
        <f>สูตรข้อมูล!F15</f>
        <v>4.66</v>
      </c>
      <c r="J16" s="184">
        <f>สูตรข้อมูล!G15</f>
        <v>4.29</v>
      </c>
      <c r="K16" s="184">
        <f>สูตรข้อมูล!H15</f>
        <v>3.8</v>
      </c>
      <c r="L16" s="310">
        <f>สูตรข้อมูล!J15</f>
        <v>47757278.049999997</v>
      </c>
      <c r="M16" s="310">
        <f>สูตรข้อมูล!AH15</f>
        <v>5419188.96</v>
      </c>
      <c r="N16" s="182">
        <f t="shared" si="7"/>
        <v>0</v>
      </c>
      <c r="O16" s="182">
        <f t="shared" si="1"/>
        <v>0</v>
      </c>
      <c r="P16" s="182">
        <f t="shared" si="2"/>
        <v>0</v>
      </c>
      <c r="Q16" s="185" t="str">
        <f t="shared" si="3"/>
        <v/>
      </c>
      <c r="R16" s="183">
        <f t="shared" si="8"/>
        <v>0</v>
      </c>
      <c r="S16" s="311">
        <f>สูตรข้อมูล!AG15</f>
        <v>7126258.8499999996</v>
      </c>
      <c r="T16" s="311">
        <f>สูตรข้อมูล!K15</f>
        <v>36564317.799999997</v>
      </c>
      <c r="U16" s="186">
        <f>สูตรข้อมูล!AM15</f>
        <v>1</v>
      </c>
      <c r="V16" s="186">
        <f>สูตรข้อมูล!AP15</f>
        <v>0</v>
      </c>
      <c r="W16" s="186">
        <f>สูตรข้อมูล!AS15</f>
        <v>0</v>
      </c>
      <c r="X16" s="186">
        <f>สูตรข้อมูล!AU15</f>
        <v>1</v>
      </c>
      <c r="Y16" s="186">
        <f>สูตรข้อมูล!AW15</f>
        <v>0</v>
      </c>
      <c r="Z16" s="186">
        <f>สูตรข้อมูล!AY15</f>
        <v>1</v>
      </c>
      <c r="AA16" s="186">
        <f>สูตรข้อมูล!BA15</f>
        <v>0</v>
      </c>
      <c r="AB16" s="186" t="str">
        <f t="shared" si="5"/>
        <v>C</v>
      </c>
      <c r="AC16" s="186" t="str">
        <f t="shared" si="0"/>
        <v>0C</v>
      </c>
      <c r="AD16" s="186" t="str">
        <f t="shared" si="6"/>
        <v>ไม่ผ่าน</v>
      </c>
    </row>
    <row r="17" spans="1:30" s="187" customFormat="1">
      <c r="A17" s="178">
        <v>13</v>
      </c>
      <c r="B17" s="178">
        <v>6</v>
      </c>
      <c r="C17" s="179" t="s">
        <v>180</v>
      </c>
      <c r="D17" s="180" t="s">
        <v>9</v>
      </c>
      <c r="E17" s="181" t="s">
        <v>181</v>
      </c>
      <c r="F17" s="182" t="s">
        <v>163</v>
      </c>
      <c r="G17" s="183">
        <v>595</v>
      </c>
      <c r="H17" s="273" t="s">
        <v>182</v>
      </c>
      <c r="I17" s="184">
        <f>สูตรข้อมูล!F16</f>
        <v>2.81</v>
      </c>
      <c r="J17" s="184">
        <f>สูตรข้อมูล!G16</f>
        <v>2.5299999999999998</v>
      </c>
      <c r="K17" s="184">
        <f>สูตรข้อมูล!H16</f>
        <v>1.73</v>
      </c>
      <c r="L17" s="310">
        <f>สูตรข้อมูล!J16</f>
        <v>681734905.29999995</v>
      </c>
      <c r="M17" s="310">
        <f>สูตรข้อมูล!AH16</f>
        <v>23898210.789999999</v>
      </c>
      <c r="N17" s="182">
        <f t="shared" si="7"/>
        <v>0</v>
      </c>
      <c r="O17" s="182">
        <f t="shared" si="1"/>
        <v>0</v>
      </c>
      <c r="P17" s="182">
        <f t="shared" si="2"/>
        <v>0</v>
      </c>
      <c r="Q17" s="185" t="str">
        <f t="shared" si="3"/>
        <v/>
      </c>
      <c r="R17" s="183">
        <f t="shared" si="8"/>
        <v>0</v>
      </c>
      <c r="S17" s="311">
        <f>สูตรข้อมูล!AG16</f>
        <v>57199059.18</v>
      </c>
      <c r="T17" s="311">
        <f>สูตรข้อมูล!K16</f>
        <v>274389765.85000002</v>
      </c>
      <c r="U17" s="186">
        <f>สูตรข้อมูล!AM16</f>
        <v>0</v>
      </c>
      <c r="V17" s="186">
        <f>สูตรข้อมูล!AP16</f>
        <v>0</v>
      </c>
      <c r="W17" s="186">
        <f>สูตรข้อมูล!AS16</f>
        <v>0</v>
      </c>
      <c r="X17" s="186">
        <f>สูตรข้อมูล!AU16</f>
        <v>0</v>
      </c>
      <c r="Y17" s="186">
        <f>สูตรข้อมูล!AW16</f>
        <v>0</v>
      </c>
      <c r="Z17" s="186">
        <f>สูตรข้อมูล!AY16</f>
        <v>1</v>
      </c>
      <c r="AA17" s="186">
        <f>สูตรข้อมูล!BA16</f>
        <v>0</v>
      </c>
      <c r="AB17" s="186" t="str">
        <f t="shared" si="5"/>
        <v>D</v>
      </c>
      <c r="AC17" s="188" t="str">
        <f t="shared" si="0"/>
        <v>0D</v>
      </c>
      <c r="AD17" s="186" t="str">
        <f t="shared" si="6"/>
        <v>ไม่ผ่าน</v>
      </c>
    </row>
    <row r="18" spans="1:30" s="187" customFormat="1">
      <c r="A18" s="178">
        <v>14</v>
      </c>
      <c r="B18" s="178">
        <v>6</v>
      </c>
      <c r="C18" s="179" t="s">
        <v>180</v>
      </c>
      <c r="D18" s="180" t="s">
        <v>31</v>
      </c>
      <c r="E18" s="181" t="s">
        <v>183</v>
      </c>
      <c r="F18" s="182" t="s">
        <v>166</v>
      </c>
      <c r="G18" s="183">
        <v>40</v>
      </c>
      <c r="H18" s="273" t="s">
        <v>365</v>
      </c>
      <c r="I18" s="184">
        <f>สูตรข้อมูล!F17</f>
        <v>2.59</v>
      </c>
      <c r="J18" s="184">
        <f>สูตรข้อมูล!G17</f>
        <v>2.4300000000000002</v>
      </c>
      <c r="K18" s="184">
        <f>สูตรข้อมูล!H17</f>
        <v>1.73</v>
      </c>
      <c r="L18" s="310">
        <f>สูตรข้อมูล!J17</f>
        <v>47978325.32</v>
      </c>
      <c r="M18" s="310">
        <f>สูตรข้อมูล!AH17</f>
        <v>20983407.23</v>
      </c>
      <c r="N18" s="182">
        <f t="shared" si="7"/>
        <v>0</v>
      </c>
      <c r="O18" s="182">
        <f t="shared" si="1"/>
        <v>0</v>
      </c>
      <c r="P18" s="182">
        <f t="shared" si="2"/>
        <v>0</v>
      </c>
      <c r="Q18" s="185" t="str">
        <f t="shared" si="3"/>
        <v/>
      </c>
      <c r="R18" s="183">
        <f t="shared" si="8"/>
        <v>0</v>
      </c>
      <c r="S18" s="311">
        <f>สูตรข้อมูล!AG17</f>
        <v>23104753.149999999</v>
      </c>
      <c r="T18" s="311">
        <f>สูตรข้อมูล!K17</f>
        <v>21918928.100000001</v>
      </c>
      <c r="U18" s="186">
        <f>สูตรข้อมูล!AM17</f>
        <v>1</v>
      </c>
      <c r="V18" s="186">
        <f>สูตรข้อมูล!AP17</f>
        <v>1</v>
      </c>
      <c r="W18" s="186">
        <f>สูตรข้อมูล!AS17</f>
        <v>0</v>
      </c>
      <c r="X18" s="186">
        <f>สูตรข้อมูล!AU17</f>
        <v>0</v>
      </c>
      <c r="Y18" s="186">
        <f>สูตรข้อมูล!AW17</f>
        <v>0</v>
      </c>
      <c r="Z18" s="186">
        <f>สูตรข้อมูล!AY17</f>
        <v>0</v>
      </c>
      <c r="AA18" s="186">
        <f>สูตรข้อมูล!BA17</f>
        <v>0</v>
      </c>
      <c r="AB18" s="186" t="str">
        <f t="shared" si="5"/>
        <v>C-</v>
      </c>
      <c r="AC18" s="186" t="str">
        <f t="shared" si="0"/>
        <v>0C-</v>
      </c>
      <c r="AD18" s="186" t="str">
        <f t="shared" si="6"/>
        <v>ไม่ผ่าน</v>
      </c>
    </row>
    <row r="19" spans="1:30" s="187" customFormat="1">
      <c r="A19" s="178">
        <v>15</v>
      </c>
      <c r="B19" s="178">
        <v>6</v>
      </c>
      <c r="C19" s="179" t="s">
        <v>180</v>
      </c>
      <c r="D19" s="180" t="s">
        <v>48</v>
      </c>
      <c r="E19" s="181" t="s">
        <v>184</v>
      </c>
      <c r="F19" s="182" t="s">
        <v>166</v>
      </c>
      <c r="G19" s="183">
        <v>50</v>
      </c>
      <c r="H19" s="273" t="s">
        <v>169</v>
      </c>
      <c r="I19" s="184">
        <f>สูตรข้อมูล!F18</f>
        <v>9.5399999999999991</v>
      </c>
      <c r="J19" s="184">
        <f>สูตรข้อมูล!G18</f>
        <v>9.2899999999999991</v>
      </c>
      <c r="K19" s="184">
        <f>สูตรข้อมูล!H18</f>
        <v>4.0199999999999996</v>
      </c>
      <c r="L19" s="310">
        <f>สูตรข้อมูล!J18</f>
        <v>240044267.46000001</v>
      </c>
      <c r="M19" s="310">
        <f>สูตรข้อมูล!AH18</f>
        <v>46779756.960000001</v>
      </c>
      <c r="N19" s="182">
        <f t="shared" si="7"/>
        <v>0</v>
      </c>
      <c r="O19" s="182">
        <f t="shared" si="1"/>
        <v>0</v>
      </c>
      <c r="P19" s="182">
        <f>IF(AND(M19&lt;0,L19&lt;0),2,IF(AND(M19&gt;0,L19&gt;0),0,IF(AND(L19&lt;0,M19&gt;0),IF(ABS((L19/(M19/3)))&lt;3,0,IF(ABS((L19/(M19/3)))&gt;6,2,1)),IF(AND(L19&gt;0,M19&lt;0),IF(ABS((L19/(M19/3)))&lt;3,2,IF(ABS((L19/(M19/3)))&gt;6,0,1))))))</f>
        <v>0</v>
      </c>
      <c r="Q19" s="185" t="str">
        <f t="shared" si="3"/>
        <v/>
      </c>
      <c r="R19" s="183">
        <f t="shared" si="8"/>
        <v>0</v>
      </c>
      <c r="S19" s="311">
        <f>สูตรข้อมูล!AG18</f>
        <v>49041210.340000004</v>
      </c>
      <c r="T19" s="311">
        <f>สูตรข้อมูล!K18</f>
        <v>84632877.969999999</v>
      </c>
      <c r="U19" s="186">
        <f>สูตรข้อมูล!AM18</f>
        <v>1</v>
      </c>
      <c r="V19" s="186">
        <f>สูตรข้อมูล!AP18</f>
        <v>1</v>
      </c>
      <c r="W19" s="186">
        <f>สูตรข้อมูล!AS18</f>
        <v>0</v>
      </c>
      <c r="X19" s="186">
        <f>สูตรข้อมูล!AU18</f>
        <v>0</v>
      </c>
      <c r="Y19" s="186">
        <f>สูตรข้อมูล!AW18</f>
        <v>0</v>
      </c>
      <c r="Z19" s="186">
        <f>สูตรข้อมูล!AY18</f>
        <v>0</v>
      </c>
      <c r="AA19" s="186">
        <f>สูตรข้อมูล!BA18</f>
        <v>0</v>
      </c>
      <c r="AB19" s="186" t="str">
        <f t="shared" si="5"/>
        <v>C-</v>
      </c>
      <c r="AC19" s="186" t="str">
        <f t="shared" si="0"/>
        <v>0C-</v>
      </c>
      <c r="AD19" s="186" t="str">
        <f t="shared" si="6"/>
        <v>ไม่ผ่าน</v>
      </c>
    </row>
    <row r="20" spans="1:30" s="187" customFormat="1">
      <c r="A20" s="178">
        <v>16</v>
      </c>
      <c r="B20" s="178">
        <v>6</v>
      </c>
      <c r="C20" s="179" t="s">
        <v>180</v>
      </c>
      <c r="D20" s="180" t="s">
        <v>49</v>
      </c>
      <c r="E20" s="181" t="s">
        <v>185</v>
      </c>
      <c r="F20" s="182" t="s">
        <v>166</v>
      </c>
      <c r="G20" s="183">
        <v>64</v>
      </c>
      <c r="H20" s="273" t="s">
        <v>176</v>
      </c>
      <c r="I20" s="184">
        <f>สูตรข้อมูล!F19</f>
        <v>3.03</v>
      </c>
      <c r="J20" s="184">
        <f>สูตรข้อมูล!G19</f>
        <v>2.81</v>
      </c>
      <c r="K20" s="184">
        <f>สูตรข้อมูล!H19</f>
        <v>1.51</v>
      </c>
      <c r="L20" s="310">
        <f>สูตรข้อมูล!J19</f>
        <v>76458956.489999995</v>
      </c>
      <c r="M20" s="310">
        <f>สูตรข้อมูล!AH19</f>
        <v>3103292.24</v>
      </c>
      <c r="N20" s="182">
        <f t="shared" si="7"/>
        <v>0</v>
      </c>
      <c r="O20" s="182">
        <f t="shared" si="1"/>
        <v>0</v>
      </c>
      <c r="P20" s="182">
        <f t="shared" si="2"/>
        <v>0</v>
      </c>
      <c r="Q20" s="185" t="str">
        <f>IF(AND(L20&gt;0,M20&gt;0),"",IF(AND(L20&lt;0,M20&lt;0),"",TRUNC(ABS(L20/(M20/3)),1)))</f>
        <v/>
      </c>
      <c r="R20" s="183">
        <f t="shared" si="8"/>
        <v>0</v>
      </c>
      <c r="S20" s="311">
        <f>สูตรข้อมูล!AG19</f>
        <v>6413497.2199999997</v>
      </c>
      <c r="T20" s="311">
        <f>สูตรข้อมูล!K19</f>
        <v>19313734.960000001</v>
      </c>
      <c r="U20" s="186">
        <f>สูตรข้อมูล!AM19</f>
        <v>0</v>
      </c>
      <c r="V20" s="186">
        <f>สูตรข้อมูล!AP19</f>
        <v>0</v>
      </c>
      <c r="W20" s="186">
        <f>สูตรข้อมูล!AS19</f>
        <v>0</v>
      </c>
      <c r="X20" s="186">
        <f>สูตรข้อมูล!AU19</f>
        <v>1</v>
      </c>
      <c r="Y20" s="186">
        <f>สูตรข้อมูล!AW19</f>
        <v>0</v>
      </c>
      <c r="Z20" s="186">
        <f>สูตรข้อมูล!AY19</f>
        <v>0</v>
      </c>
      <c r="AA20" s="186">
        <f>สูตรข้อมูล!BA19</f>
        <v>1</v>
      </c>
      <c r="AB20" s="186" t="str">
        <f t="shared" si="5"/>
        <v>C-</v>
      </c>
      <c r="AC20" s="186" t="str">
        <f t="shared" si="0"/>
        <v>0C-</v>
      </c>
      <c r="AD20" s="186" t="str">
        <f t="shared" si="6"/>
        <v>ไม่ผ่าน</v>
      </c>
    </row>
    <row r="21" spans="1:30" s="187" customFormat="1">
      <c r="A21" s="178">
        <v>17</v>
      </c>
      <c r="B21" s="178">
        <v>6</v>
      </c>
      <c r="C21" s="179" t="s">
        <v>180</v>
      </c>
      <c r="D21" s="180" t="s">
        <v>50</v>
      </c>
      <c r="E21" s="181" t="s">
        <v>186</v>
      </c>
      <c r="F21" s="182" t="s">
        <v>166</v>
      </c>
      <c r="G21" s="183">
        <v>90</v>
      </c>
      <c r="H21" s="273" t="s">
        <v>176</v>
      </c>
      <c r="I21" s="184">
        <f>สูตรข้อมูล!F20</f>
        <v>2.19</v>
      </c>
      <c r="J21" s="184">
        <f>สูตรข้อมูล!G20</f>
        <v>2.1</v>
      </c>
      <c r="K21" s="184">
        <f>สูตรข้อมูล!H20</f>
        <v>1.48</v>
      </c>
      <c r="L21" s="310">
        <f>สูตรข้อมูล!J20</f>
        <v>74656395.060000002</v>
      </c>
      <c r="M21" s="310">
        <f>สูตรข้อมูล!AH20</f>
        <v>6240145.6399999997</v>
      </c>
      <c r="N21" s="182">
        <f t="shared" si="7"/>
        <v>0</v>
      </c>
      <c r="O21" s="182">
        <f t="shared" si="1"/>
        <v>0</v>
      </c>
      <c r="P21" s="182">
        <f t="shared" si="2"/>
        <v>0</v>
      </c>
      <c r="Q21" s="185" t="str">
        <f t="shared" si="3"/>
        <v/>
      </c>
      <c r="R21" s="183">
        <f t="shared" si="8"/>
        <v>0</v>
      </c>
      <c r="S21" s="311">
        <f>สูตรข้อมูล!AG20</f>
        <v>7862405.3099999996</v>
      </c>
      <c r="T21" s="311">
        <f>สูตรข้อมูล!K20</f>
        <v>30326549.210000001</v>
      </c>
      <c r="U21" s="186">
        <f>สูตรข้อมูล!AM20</f>
        <v>1</v>
      </c>
      <c r="V21" s="186">
        <f>สูตรข้อมูล!AP20</f>
        <v>0</v>
      </c>
      <c r="W21" s="186">
        <f>สูตรข้อมูล!AS20</f>
        <v>0</v>
      </c>
      <c r="X21" s="186">
        <f>สูตรข้อมูล!AU20</f>
        <v>1</v>
      </c>
      <c r="Y21" s="186">
        <f>สูตรข้อมูล!AW20</f>
        <v>0</v>
      </c>
      <c r="Z21" s="186">
        <f>สูตรข้อมูล!AY20</f>
        <v>0</v>
      </c>
      <c r="AA21" s="186">
        <f>สูตรข้อมูล!BA20</f>
        <v>1</v>
      </c>
      <c r="AB21" s="186" t="str">
        <f t="shared" si="5"/>
        <v>C</v>
      </c>
      <c r="AC21" s="186" t="str">
        <f t="shared" si="0"/>
        <v>0C</v>
      </c>
      <c r="AD21" s="186" t="str">
        <f t="shared" si="6"/>
        <v>ไม่ผ่าน</v>
      </c>
    </row>
    <row r="22" spans="1:30" s="187" customFormat="1">
      <c r="A22" s="178">
        <v>18</v>
      </c>
      <c r="B22" s="178">
        <v>6</v>
      </c>
      <c r="C22" s="179" t="s">
        <v>180</v>
      </c>
      <c r="D22" s="180" t="s">
        <v>51</v>
      </c>
      <c r="E22" s="181" t="s">
        <v>187</v>
      </c>
      <c r="F22" s="182" t="s">
        <v>166</v>
      </c>
      <c r="G22" s="183">
        <v>52</v>
      </c>
      <c r="H22" s="273" t="s">
        <v>365</v>
      </c>
      <c r="I22" s="184">
        <f>สูตรข้อมูล!F21</f>
        <v>6.3</v>
      </c>
      <c r="J22" s="184">
        <f>สูตรข้อมูล!G21</f>
        <v>6.02</v>
      </c>
      <c r="K22" s="184">
        <f>สูตรข้อมูล!H21</f>
        <v>2.84</v>
      </c>
      <c r="L22" s="310">
        <f>สูตรข้อมูล!J21</f>
        <v>115607156.95</v>
      </c>
      <c r="M22" s="310">
        <f>สูตรข้อมูล!AH21</f>
        <v>25625441.609999999</v>
      </c>
      <c r="N22" s="182">
        <f t="shared" si="7"/>
        <v>0</v>
      </c>
      <c r="O22" s="182">
        <f t="shared" si="1"/>
        <v>0</v>
      </c>
      <c r="P22" s="182">
        <f t="shared" si="2"/>
        <v>0</v>
      </c>
      <c r="Q22" s="185" t="str">
        <f t="shared" si="3"/>
        <v/>
      </c>
      <c r="R22" s="183">
        <f t="shared" si="8"/>
        <v>0</v>
      </c>
      <c r="S22" s="311">
        <f>สูตรข้อมูล!AG21</f>
        <v>25848060.809999999</v>
      </c>
      <c r="T22" s="311">
        <f>สูตรข้อมูล!K21</f>
        <v>40162835.25</v>
      </c>
      <c r="U22" s="186">
        <f>สูตรข้อมูล!AM21</f>
        <v>1</v>
      </c>
      <c r="V22" s="186">
        <f>สูตรข้อมูล!AP21</f>
        <v>0</v>
      </c>
      <c r="W22" s="186">
        <f>สูตรข้อมูล!AS21</f>
        <v>0</v>
      </c>
      <c r="X22" s="186">
        <f>สูตรข้อมูล!AU21</f>
        <v>0</v>
      </c>
      <c r="Y22" s="186">
        <f>สูตรข้อมูล!AW21</f>
        <v>0</v>
      </c>
      <c r="Z22" s="186">
        <f>สูตรข้อมูล!AY21</f>
        <v>0</v>
      </c>
      <c r="AA22" s="186">
        <f>สูตรข้อมูล!BA21</f>
        <v>0</v>
      </c>
      <c r="AB22" s="186" t="str">
        <f t="shared" si="5"/>
        <v>D</v>
      </c>
      <c r="AC22" s="186" t="str">
        <f t="shared" si="0"/>
        <v>0D</v>
      </c>
      <c r="AD22" s="186" t="str">
        <f t="shared" si="6"/>
        <v>ไม่ผ่าน</v>
      </c>
    </row>
    <row r="23" spans="1:30" s="187" customFormat="1">
      <c r="A23" s="178">
        <v>19</v>
      </c>
      <c r="B23" s="178">
        <v>6</v>
      </c>
      <c r="C23" s="179" t="s">
        <v>180</v>
      </c>
      <c r="D23" s="180" t="s">
        <v>52</v>
      </c>
      <c r="E23" s="181" t="s">
        <v>188</v>
      </c>
      <c r="F23" s="182" t="s">
        <v>166</v>
      </c>
      <c r="G23" s="183">
        <v>146</v>
      </c>
      <c r="H23" s="273" t="s">
        <v>369</v>
      </c>
      <c r="I23" s="184">
        <f>สูตรข้อมูล!F22</f>
        <v>6.54</v>
      </c>
      <c r="J23" s="184">
        <f>สูตรข้อมูล!G22</f>
        <v>6.43</v>
      </c>
      <c r="K23" s="184">
        <f>สูตรข้อมูล!H22</f>
        <v>2.78</v>
      </c>
      <c r="L23" s="310">
        <f>สูตรข้อมูล!J22</f>
        <v>376600275.16000003</v>
      </c>
      <c r="M23" s="310">
        <f>สูตรข้อมูล!AH22</f>
        <v>86076160.230000004</v>
      </c>
      <c r="N23" s="182">
        <f t="shared" si="7"/>
        <v>0</v>
      </c>
      <c r="O23" s="182">
        <f t="shared" si="1"/>
        <v>0</v>
      </c>
      <c r="P23" s="182">
        <f t="shared" si="2"/>
        <v>0</v>
      </c>
      <c r="Q23" s="185" t="str">
        <f t="shared" si="3"/>
        <v/>
      </c>
      <c r="R23" s="183">
        <f>+N23+O23+P23</f>
        <v>0</v>
      </c>
      <c r="S23" s="311">
        <f>สูตรข้อมูล!AG22</f>
        <v>93214577.670000002</v>
      </c>
      <c r="T23" s="311">
        <f>สูตรข้อมูล!K22</f>
        <v>121004052.91</v>
      </c>
      <c r="U23" s="186">
        <f>สูตรข้อมูล!AM22</f>
        <v>1</v>
      </c>
      <c r="V23" s="186">
        <f>สูตรข้อมูล!AP22</f>
        <v>0</v>
      </c>
      <c r="W23" s="186">
        <f>สูตรข้อมูล!AS22</f>
        <v>0</v>
      </c>
      <c r="X23" s="186">
        <f>สูตรข้อมูล!AU22</f>
        <v>1</v>
      </c>
      <c r="Y23" s="186">
        <f>สูตรข้อมูล!AW22</f>
        <v>0</v>
      </c>
      <c r="Z23" s="186">
        <f>สูตรข้อมูล!AY22</f>
        <v>0</v>
      </c>
      <c r="AA23" s="186">
        <f>สูตรข้อมูล!BA22</f>
        <v>1</v>
      </c>
      <c r="AB23" s="186" t="str">
        <f t="shared" si="5"/>
        <v>C</v>
      </c>
      <c r="AC23" s="186" t="str">
        <f t="shared" si="0"/>
        <v>0C</v>
      </c>
      <c r="AD23" s="186" t="str">
        <f t="shared" si="6"/>
        <v>ไม่ผ่าน</v>
      </c>
    </row>
    <row r="24" spans="1:30" s="187" customFormat="1">
      <c r="A24" s="178">
        <v>20</v>
      </c>
      <c r="B24" s="178">
        <v>6</v>
      </c>
      <c r="C24" s="179" t="s">
        <v>180</v>
      </c>
      <c r="D24" s="180" t="s">
        <v>53</v>
      </c>
      <c r="E24" s="181" t="s">
        <v>189</v>
      </c>
      <c r="F24" s="182" t="s">
        <v>166</v>
      </c>
      <c r="G24" s="183">
        <v>150</v>
      </c>
      <c r="H24" s="273" t="s">
        <v>369</v>
      </c>
      <c r="I24" s="184">
        <f>สูตรข้อมูล!F23</f>
        <v>3.17</v>
      </c>
      <c r="J24" s="184">
        <f>สูตรข้อมูล!G23</f>
        <v>3.06</v>
      </c>
      <c r="K24" s="184">
        <f>สูตรข้อมูล!H23</f>
        <v>0.73</v>
      </c>
      <c r="L24" s="310">
        <f>สูตรข้อมูล!J23</f>
        <v>140135297.02000001</v>
      </c>
      <c r="M24" s="310">
        <f>สูตรข้อมูล!AH23</f>
        <v>79139612.219999999</v>
      </c>
      <c r="N24" s="182">
        <f t="shared" si="7"/>
        <v>1</v>
      </c>
      <c r="O24" s="182">
        <f t="shared" si="1"/>
        <v>0</v>
      </c>
      <c r="P24" s="182">
        <f t="shared" si="2"/>
        <v>0</v>
      </c>
      <c r="Q24" s="185" t="str">
        <f t="shared" si="3"/>
        <v/>
      </c>
      <c r="R24" s="183">
        <f t="shared" ref="R24:R40" si="9">+N24+O24+P24</f>
        <v>1</v>
      </c>
      <c r="S24" s="311">
        <f>สูตรข้อมูล!AG23</f>
        <v>85157346.980000004</v>
      </c>
      <c r="T24" s="311">
        <f>สูตรข้อมูล!K23</f>
        <v>-17133341.719999999</v>
      </c>
      <c r="U24" s="186">
        <f>สูตรข้อมูล!AM23</f>
        <v>1</v>
      </c>
      <c r="V24" s="186">
        <f>สูตรข้อมูล!AP23</f>
        <v>1</v>
      </c>
      <c r="W24" s="186">
        <f>สูตรข้อมูล!AS23</f>
        <v>0</v>
      </c>
      <c r="X24" s="186">
        <f>สูตรข้อมูล!AU23</f>
        <v>0</v>
      </c>
      <c r="Y24" s="186">
        <f>สูตรข้อมูล!AW23</f>
        <v>0</v>
      </c>
      <c r="Z24" s="186">
        <f>สูตรข้อมูล!AY23</f>
        <v>0</v>
      </c>
      <c r="AA24" s="186">
        <f>สูตรข้อมูล!BA23</f>
        <v>1</v>
      </c>
      <c r="AB24" s="186" t="str">
        <f t="shared" si="5"/>
        <v>C</v>
      </c>
      <c r="AC24" s="186" t="str">
        <f t="shared" si="0"/>
        <v>1C</v>
      </c>
      <c r="AD24" s="186" t="str">
        <f t="shared" si="6"/>
        <v>ไม่ผ่าน</v>
      </c>
    </row>
    <row r="25" spans="1:30" s="187" customFormat="1">
      <c r="A25" s="178">
        <v>21</v>
      </c>
      <c r="B25" s="178">
        <v>6</v>
      </c>
      <c r="C25" s="179" t="s">
        <v>180</v>
      </c>
      <c r="D25" s="180" t="s">
        <v>54</v>
      </c>
      <c r="E25" s="181" t="s">
        <v>190</v>
      </c>
      <c r="F25" s="182" t="s">
        <v>166</v>
      </c>
      <c r="G25" s="183">
        <v>85</v>
      </c>
      <c r="H25" s="273" t="s">
        <v>169</v>
      </c>
      <c r="I25" s="184">
        <f>สูตรข้อมูล!F24</f>
        <v>2.99</v>
      </c>
      <c r="J25" s="184">
        <f>สูตรข้อมูล!G24</f>
        <v>2.89</v>
      </c>
      <c r="K25" s="184">
        <f>สูตรข้อมูล!H24</f>
        <v>0.77</v>
      </c>
      <c r="L25" s="310">
        <f>สูตรข้อมูล!J24</f>
        <v>101637440.8</v>
      </c>
      <c r="M25" s="310">
        <f>สูตรข้อมูล!AH24</f>
        <v>48188462.780000001</v>
      </c>
      <c r="N25" s="182">
        <f t="shared" si="7"/>
        <v>1</v>
      </c>
      <c r="O25" s="182">
        <f t="shared" si="1"/>
        <v>0</v>
      </c>
      <c r="P25" s="182">
        <f t="shared" si="2"/>
        <v>0</v>
      </c>
      <c r="Q25" s="185" t="str">
        <f t="shared" si="3"/>
        <v/>
      </c>
      <c r="R25" s="183">
        <f t="shared" si="9"/>
        <v>1</v>
      </c>
      <c r="S25" s="311">
        <f>สูตรข้อมูล!AG24</f>
        <v>49525607.840000004</v>
      </c>
      <c r="T25" s="311">
        <f>สูตรข้อมูล!K24</f>
        <v>-11759371.699999999</v>
      </c>
      <c r="U25" s="186">
        <f>สูตรข้อมูล!AM24</f>
        <v>1</v>
      </c>
      <c r="V25" s="186">
        <f>สูตรข้อมูล!AP24</f>
        <v>1</v>
      </c>
      <c r="W25" s="186">
        <f>สูตรข้อมูล!AS24</f>
        <v>0</v>
      </c>
      <c r="X25" s="186">
        <f>สูตรข้อมูล!AU24</f>
        <v>0</v>
      </c>
      <c r="Y25" s="186">
        <f>สูตรข้อมูล!AW24</f>
        <v>0</v>
      </c>
      <c r="Z25" s="186">
        <f>สูตรข้อมูล!AY24</f>
        <v>0</v>
      </c>
      <c r="AA25" s="186">
        <f>สูตรข้อมูล!BA24</f>
        <v>0</v>
      </c>
      <c r="AB25" s="186" t="str">
        <f t="shared" si="5"/>
        <v>C-</v>
      </c>
      <c r="AC25" s="186" t="str">
        <f t="shared" si="0"/>
        <v>1C-</v>
      </c>
      <c r="AD25" s="186" t="str">
        <f t="shared" si="6"/>
        <v>ไม่ผ่าน</v>
      </c>
    </row>
    <row r="26" spans="1:30" s="187" customFormat="1">
      <c r="A26" s="178">
        <v>22</v>
      </c>
      <c r="B26" s="178">
        <v>6</v>
      </c>
      <c r="C26" s="179" t="s">
        <v>180</v>
      </c>
      <c r="D26" s="180" t="s">
        <v>66</v>
      </c>
      <c r="E26" s="181" t="s">
        <v>191</v>
      </c>
      <c r="F26" s="182" t="s">
        <v>166</v>
      </c>
      <c r="G26" s="183">
        <v>13</v>
      </c>
      <c r="H26" s="273" t="s">
        <v>169</v>
      </c>
      <c r="I26" s="184">
        <f>สูตรข้อมูล!F25</f>
        <v>2.23</v>
      </c>
      <c r="J26" s="184">
        <f>สูตรข้อมูล!G25</f>
        <v>2.0699999999999998</v>
      </c>
      <c r="K26" s="184">
        <f>สูตรข้อมูล!H25</f>
        <v>0.93</v>
      </c>
      <c r="L26" s="310">
        <f>สูตรข้อมูล!J25</f>
        <v>16164187.34</v>
      </c>
      <c r="M26" s="310">
        <f>สูตรข้อมูล!AH25</f>
        <v>9432986.9600000009</v>
      </c>
      <c r="N26" s="182">
        <f t="shared" si="7"/>
        <v>0</v>
      </c>
      <c r="O26" s="182">
        <f t="shared" si="1"/>
        <v>0</v>
      </c>
      <c r="P26" s="182">
        <f t="shared" si="2"/>
        <v>0</v>
      </c>
      <c r="Q26" s="185" t="str">
        <f t="shared" si="3"/>
        <v/>
      </c>
      <c r="R26" s="183">
        <f t="shared" si="9"/>
        <v>0</v>
      </c>
      <c r="S26" s="311">
        <f>สูตรข้อมูล!AG25</f>
        <v>10226995.029999999</v>
      </c>
      <c r="T26" s="311">
        <f>สูตรข้อมูล!K25</f>
        <v>-879040.78</v>
      </c>
      <c r="U26" s="186">
        <f>สูตรข้อมูล!AM25</f>
        <v>1</v>
      </c>
      <c r="V26" s="186">
        <f>สูตรข้อมูล!AP25</f>
        <v>1</v>
      </c>
      <c r="W26" s="186">
        <f>สูตรข้อมูล!AS25</f>
        <v>0</v>
      </c>
      <c r="X26" s="186">
        <f>สูตรข้อมูล!AU25</f>
        <v>0</v>
      </c>
      <c r="Y26" s="186">
        <f>สูตรข้อมูล!AW25</f>
        <v>0</v>
      </c>
      <c r="Z26" s="186">
        <f>สูตรข้อมูล!AY25</f>
        <v>0</v>
      </c>
      <c r="AA26" s="186">
        <f>สูตรข้อมูล!BA25</f>
        <v>0</v>
      </c>
      <c r="AB26" s="186" t="str">
        <f t="shared" si="5"/>
        <v>C-</v>
      </c>
      <c r="AC26" s="188" t="str">
        <f t="shared" si="0"/>
        <v>0C-</v>
      </c>
      <c r="AD26" s="186" t="str">
        <f t="shared" si="6"/>
        <v>ไม่ผ่าน</v>
      </c>
    </row>
    <row r="27" spans="1:30" s="187" customFormat="1">
      <c r="A27" s="178">
        <v>23</v>
      </c>
      <c r="B27" s="178">
        <v>6</v>
      </c>
      <c r="C27" s="179" t="s">
        <v>180</v>
      </c>
      <c r="D27" s="180" t="s">
        <v>75</v>
      </c>
      <c r="E27" s="181" t="s">
        <v>192</v>
      </c>
      <c r="F27" s="182" t="s">
        <v>166</v>
      </c>
      <c r="G27" s="183">
        <v>10</v>
      </c>
      <c r="H27" s="273" t="s">
        <v>193</v>
      </c>
      <c r="I27" s="184">
        <f>สูตรข้อมูล!F26</f>
        <v>8.73</v>
      </c>
      <c r="J27" s="184">
        <f>สูตรข้อมูล!G26</f>
        <v>8.39</v>
      </c>
      <c r="K27" s="184">
        <f>สูตรข้อมูล!H26</f>
        <v>7.4</v>
      </c>
      <c r="L27" s="310">
        <f>สูตรข้อมูล!J26</f>
        <v>46189151.990000002</v>
      </c>
      <c r="M27" s="310">
        <f>สูตรข้อมูล!AH26</f>
        <v>7854395.3700000001</v>
      </c>
      <c r="N27" s="182">
        <f t="shared" si="7"/>
        <v>0</v>
      </c>
      <c r="O27" s="182">
        <f t="shared" si="1"/>
        <v>0</v>
      </c>
      <c r="P27" s="182">
        <f t="shared" si="2"/>
        <v>0</v>
      </c>
      <c r="Q27" s="185" t="str">
        <f t="shared" si="3"/>
        <v/>
      </c>
      <c r="R27" s="183">
        <f t="shared" si="9"/>
        <v>0</v>
      </c>
      <c r="S27" s="311">
        <f>สูตรข้อมูล!AG26</f>
        <v>8672686.0600000005</v>
      </c>
      <c r="T27" s="311">
        <f>สูตรข้อมูล!K26</f>
        <v>38206518.670000002</v>
      </c>
      <c r="U27" s="186">
        <f>สูตรข้อมูล!AM26</f>
        <v>1</v>
      </c>
      <c r="V27" s="186">
        <f>สูตรข้อมูล!AP26</f>
        <v>0</v>
      </c>
      <c r="W27" s="186">
        <f>สูตรข้อมูล!AS26</f>
        <v>1</v>
      </c>
      <c r="X27" s="186">
        <f>สูตรข้อมูล!AU26</f>
        <v>0</v>
      </c>
      <c r="Y27" s="186">
        <f>สูตรข้อมูล!AW26</f>
        <v>0</v>
      </c>
      <c r="Z27" s="186">
        <f>สูตรข้อมูล!AY26</f>
        <v>0</v>
      </c>
      <c r="AA27" s="186">
        <f>สูตรข้อมูล!BA26</f>
        <v>0</v>
      </c>
      <c r="AB27" s="186" t="str">
        <f t="shared" si="5"/>
        <v>C-</v>
      </c>
      <c r="AC27" s="186" t="str">
        <f t="shared" si="0"/>
        <v>0C-</v>
      </c>
      <c r="AD27" s="186" t="str">
        <f t="shared" si="6"/>
        <v>ไม่ผ่าน</v>
      </c>
    </row>
    <row r="28" spans="1:30" s="187" customFormat="1">
      <c r="A28" s="178">
        <v>24</v>
      </c>
      <c r="B28" s="178">
        <v>6</v>
      </c>
      <c r="C28" s="179" t="s">
        <v>194</v>
      </c>
      <c r="D28" s="180" t="s">
        <v>3</v>
      </c>
      <c r="E28" s="181" t="s">
        <v>195</v>
      </c>
      <c r="F28" s="182" t="s">
        <v>163</v>
      </c>
      <c r="G28" s="183">
        <v>834</v>
      </c>
      <c r="H28" s="273" t="s">
        <v>164</v>
      </c>
      <c r="I28" s="184">
        <f>สูตรข้อมูล!F27</f>
        <v>4.07</v>
      </c>
      <c r="J28" s="184">
        <f>สูตรข้อมูล!G27</f>
        <v>3.82</v>
      </c>
      <c r="K28" s="184">
        <f>สูตรข้อมูล!H27</f>
        <v>2.0299999999999998</v>
      </c>
      <c r="L28" s="310">
        <f>สูตรข้อมูล!J27</f>
        <v>2494441676.3200002</v>
      </c>
      <c r="M28" s="310">
        <f>สูตรข้อมูล!AH27</f>
        <v>163072991.38999999</v>
      </c>
      <c r="N28" s="182">
        <f t="shared" si="7"/>
        <v>0</v>
      </c>
      <c r="O28" s="182">
        <f t="shared" si="1"/>
        <v>0</v>
      </c>
      <c r="P28" s="182">
        <f t="shared" si="2"/>
        <v>0</v>
      </c>
      <c r="Q28" s="185" t="str">
        <f t="shared" si="3"/>
        <v/>
      </c>
      <c r="R28" s="183">
        <f t="shared" si="9"/>
        <v>0</v>
      </c>
      <c r="S28" s="311">
        <f>สูตรข้อมูล!AG27</f>
        <v>211571037.90000001</v>
      </c>
      <c r="T28" s="311">
        <f>สูตรข้อมูล!K27</f>
        <v>846828438.44000006</v>
      </c>
      <c r="U28" s="186">
        <f>สูตรข้อมูล!AM27</f>
        <v>1</v>
      </c>
      <c r="V28" s="186">
        <f>สูตรข้อมูล!AP27</f>
        <v>0</v>
      </c>
      <c r="W28" s="186">
        <f>สูตรข้อมูล!AS27</f>
        <v>1</v>
      </c>
      <c r="X28" s="186">
        <f>สูตรข้อมูล!AU27</f>
        <v>0</v>
      </c>
      <c r="Y28" s="186">
        <f>สูตรข้อมูล!AW27</f>
        <v>0</v>
      </c>
      <c r="Z28" s="186">
        <f>สูตรข้อมูล!AY27</f>
        <v>0</v>
      </c>
      <c r="AA28" s="186">
        <f>สูตรข้อมูล!BA27</f>
        <v>1</v>
      </c>
      <c r="AB28" s="186" t="str">
        <f t="shared" si="5"/>
        <v>C</v>
      </c>
      <c r="AC28" s="186" t="str">
        <f t="shared" si="0"/>
        <v>0C</v>
      </c>
      <c r="AD28" s="186" t="str">
        <f t="shared" si="6"/>
        <v>ไม่ผ่าน</v>
      </c>
    </row>
    <row r="29" spans="1:30" s="187" customFormat="1">
      <c r="A29" s="178">
        <v>25</v>
      </c>
      <c r="B29" s="178">
        <v>6</v>
      </c>
      <c r="C29" s="179" t="s">
        <v>194</v>
      </c>
      <c r="D29" s="180" t="s">
        <v>15</v>
      </c>
      <c r="E29" s="181" t="s">
        <v>196</v>
      </c>
      <c r="F29" s="182" t="s">
        <v>166</v>
      </c>
      <c r="G29" s="183">
        <v>124</v>
      </c>
      <c r="H29" s="273" t="s">
        <v>369</v>
      </c>
      <c r="I29" s="184">
        <f>สูตรข้อมูล!F28</f>
        <v>11.68</v>
      </c>
      <c r="J29" s="184">
        <f>สูตรข้อมูล!G28</f>
        <v>11.4</v>
      </c>
      <c r="K29" s="184">
        <f>สูตรข้อมูล!H28</f>
        <v>8.51</v>
      </c>
      <c r="L29" s="310">
        <f>สูตรข้อมูล!J28</f>
        <v>515269898.48000002</v>
      </c>
      <c r="M29" s="310">
        <f>สูตรข้อมูล!AH28</f>
        <v>94625883.549999997</v>
      </c>
      <c r="N29" s="182">
        <f t="shared" si="7"/>
        <v>0</v>
      </c>
      <c r="O29" s="182">
        <f t="shared" si="1"/>
        <v>0</v>
      </c>
      <c r="P29" s="182">
        <f t="shared" si="2"/>
        <v>0</v>
      </c>
      <c r="Q29" s="185" t="str">
        <f t="shared" si="3"/>
        <v/>
      </c>
      <c r="R29" s="183">
        <f t="shared" si="9"/>
        <v>0</v>
      </c>
      <c r="S29" s="311">
        <f>สูตรข้อมูล!AG28</f>
        <v>104989083.2</v>
      </c>
      <c r="T29" s="311">
        <f>สูตรข้อมูล!K28</f>
        <v>362525585.30000001</v>
      </c>
      <c r="U29" s="186">
        <f>สูตรข้อมูล!AM28</f>
        <v>1</v>
      </c>
      <c r="V29" s="186">
        <f>สูตรข้อมูล!AP28</f>
        <v>0</v>
      </c>
      <c r="W29" s="186">
        <f>สูตรข้อมูล!AS28</f>
        <v>1</v>
      </c>
      <c r="X29" s="186">
        <f>สูตรข้อมูล!AU28</f>
        <v>0</v>
      </c>
      <c r="Y29" s="186">
        <f>สูตรข้อมูล!AW28</f>
        <v>0</v>
      </c>
      <c r="Z29" s="186">
        <f>สูตรข้อมูล!AY28</f>
        <v>0</v>
      </c>
      <c r="AA29" s="186">
        <f>สูตรข้อมูล!BA28</f>
        <v>0</v>
      </c>
      <c r="AB29" s="186" t="str">
        <f t="shared" si="5"/>
        <v>C-</v>
      </c>
      <c r="AC29" s="186" t="str">
        <f t="shared" si="0"/>
        <v>0C-</v>
      </c>
      <c r="AD29" s="186" t="str">
        <f t="shared" si="6"/>
        <v>ไม่ผ่าน</v>
      </c>
    </row>
    <row r="30" spans="1:30" s="187" customFormat="1">
      <c r="A30" s="178">
        <v>26</v>
      </c>
      <c r="B30" s="178">
        <v>6</v>
      </c>
      <c r="C30" s="179" t="s">
        <v>194</v>
      </c>
      <c r="D30" s="180" t="s">
        <v>16</v>
      </c>
      <c r="E30" s="181" t="s">
        <v>197</v>
      </c>
      <c r="F30" s="182" t="s">
        <v>166</v>
      </c>
      <c r="G30" s="183">
        <v>35</v>
      </c>
      <c r="H30" s="273" t="s">
        <v>169</v>
      </c>
      <c r="I30" s="184">
        <f>สูตรข้อมูล!F29</f>
        <v>4.5199999999999996</v>
      </c>
      <c r="J30" s="184">
        <f>สูตรข้อมูล!G29</f>
        <v>4.4000000000000004</v>
      </c>
      <c r="K30" s="184">
        <f>สูตรข้อมูล!H29</f>
        <v>2.71</v>
      </c>
      <c r="L30" s="310">
        <f>สูตรข้อมูล!J29</f>
        <v>60544252.710000001</v>
      </c>
      <c r="M30" s="310">
        <f>สูตรข้อมูล!AH29</f>
        <v>17526253.73</v>
      </c>
      <c r="N30" s="182">
        <f t="shared" si="7"/>
        <v>0</v>
      </c>
      <c r="O30" s="182">
        <f t="shared" si="1"/>
        <v>0</v>
      </c>
      <c r="P30" s="182">
        <f t="shared" si="2"/>
        <v>0</v>
      </c>
      <c r="Q30" s="185" t="str">
        <f t="shared" si="3"/>
        <v/>
      </c>
      <c r="R30" s="183">
        <f t="shared" si="9"/>
        <v>0</v>
      </c>
      <c r="S30" s="311">
        <f>สูตรข้อมูล!AG29</f>
        <v>18942248.370000001</v>
      </c>
      <c r="T30" s="311">
        <f>สูตรข้อมูล!K29</f>
        <v>29471960.870000001</v>
      </c>
      <c r="U30" s="186">
        <f>สูตรข้อมูล!AM29</f>
        <v>1</v>
      </c>
      <c r="V30" s="186">
        <f>สูตรข้อมูล!AP29</f>
        <v>1</v>
      </c>
      <c r="W30" s="186">
        <f>สูตรข้อมูล!AS29</f>
        <v>0</v>
      </c>
      <c r="X30" s="186">
        <f>สูตรข้อมูล!AU29</f>
        <v>0</v>
      </c>
      <c r="Y30" s="186">
        <f>สูตรข้อมูล!AW29</f>
        <v>0</v>
      </c>
      <c r="Z30" s="186">
        <f>สูตรข้อมูล!AY29</f>
        <v>0</v>
      </c>
      <c r="AA30" s="186">
        <f>สูตรข้อมูล!BA29</f>
        <v>1</v>
      </c>
      <c r="AB30" s="186" t="str">
        <f t="shared" si="5"/>
        <v>C</v>
      </c>
      <c r="AC30" s="186" t="str">
        <f t="shared" si="0"/>
        <v>0C</v>
      </c>
      <c r="AD30" s="186" t="str">
        <f t="shared" si="6"/>
        <v>ไม่ผ่าน</v>
      </c>
    </row>
    <row r="31" spans="1:30" s="187" customFormat="1">
      <c r="A31" s="178">
        <v>27</v>
      </c>
      <c r="B31" s="178">
        <v>6</v>
      </c>
      <c r="C31" s="179" t="s">
        <v>194</v>
      </c>
      <c r="D31" s="180" t="s">
        <v>17</v>
      </c>
      <c r="E31" s="181" t="s">
        <v>198</v>
      </c>
      <c r="F31" s="182" t="s">
        <v>199</v>
      </c>
      <c r="G31" s="183">
        <v>269</v>
      </c>
      <c r="H31" s="273" t="s">
        <v>200</v>
      </c>
      <c r="I31" s="184">
        <f>สูตรข้อมูล!F30</f>
        <v>3.09</v>
      </c>
      <c r="J31" s="184">
        <f>สูตรข้อมูล!G30</f>
        <v>2.88</v>
      </c>
      <c r="K31" s="184">
        <f>สูตรข้อมูล!H30</f>
        <v>2.34</v>
      </c>
      <c r="L31" s="310">
        <f>สูตรข้อมูล!J30</f>
        <v>680128471.16999996</v>
      </c>
      <c r="M31" s="310">
        <f>สูตรข้อมูล!AH30</f>
        <v>181717643.86000001</v>
      </c>
      <c r="N31" s="182">
        <f t="shared" si="7"/>
        <v>0</v>
      </c>
      <c r="O31" s="182">
        <f t="shared" si="1"/>
        <v>0</v>
      </c>
      <c r="P31" s="182">
        <f t="shared" si="2"/>
        <v>0</v>
      </c>
      <c r="Q31" s="185" t="str">
        <f t="shared" si="3"/>
        <v/>
      </c>
      <c r="R31" s="183">
        <f t="shared" si="9"/>
        <v>0</v>
      </c>
      <c r="S31" s="311">
        <f>สูตรข้อมูล!AG30</f>
        <v>156307252.86000001</v>
      </c>
      <c r="T31" s="311">
        <f>สูตรข้อมูล!K30</f>
        <v>437110911.27999997</v>
      </c>
      <c r="U31" s="186">
        <f>สูตรข้อมูล!AM30</f>
        <v>1</v>
      </c>
      <c r="V31" s="186">
        <f>สูตรข้อมูล!AP30</f>
        <v>0</v>
      </c>
      <c r="W31" s="186">
        <f>สูตรข้อมูล!AS30</f>
        <v>0</v>
      </c>
      <c r="X31" s="186">
        <f>สูตรข้อมูล!AU30</f>
        <v>0</v>
      </c>
      <c r="Y31" s="186">
        <f>สูตรข้อมูล!AW30</f>
        <v>0</v>
      </c>
      <c r="Z31" s="186">
        <f>สูตรข้อมูล!AY30</f>
        <v>0</v>
      </c>
      <c r="AA31" s="186">
        <f>สูตรข้อมูล!BA30</f>
        <v>0</v>
      </c>
      <c r="AB31" s="186" t="str">
        <f t="shared" si="5"/>
        <v>D</v>
      </c>
      <c r="AC31" s="186" t="str">
        <f t="shared" si="0"/>
        <v>0D</v>
      </c>
      <c r="AD31" s="186" t="str">
        <f t="shared" si="6"/>
        <v>ไม่ผ่าน</v>
      </c>
    </row>
    <row r="32" spans="1:30" s="187" customFormat="1">
      <c r="A32" s="178">
        <v>28</v>
      </c>
      <c r="B32" s="178">
        <v>6</v>
      </c>
      <c r="C32" s="179" t="s">
        <v>194</v>
      </c>
      <c r="D32" s="180" t="s">
        <v>18</v>
      </c>
      <c r="E32" s="181" t="s">
        <v>201</v>
      </c>
      <c r="F32" s="182" t="s">
        <v>166</v>
      </c>
      <c r="G32" s="183">
        <v>30</v>
      </c>
      <c r="H32" s="273" t="s">
        <v>169</v>
      </c>
      <c r="I32" s="184">
        <f>สูตรข้อมูล!F31</f>
        <v>2.31</v>
      </c>
      <c r="J32" s="184">
        <f>สูตรข้อมูล!G31</f>
        <v>2.15</v>
      </c>
      <c r="K32" s="184">
        <f>สูตรข้อมูล!H31</f>
        <v>1.36</v>
      </c>
      <c r="L32" s="310">
        <f>สูตรข้อมูล!J31</f>
        <v>31171404.260000002</v>
      </c>
      <c r="M32" s="310">
        <f>สูตรข้อมูล!AH31</f>
        <v>6794179.7699999996</v>
      </c>
      <c r="N32" s="182">
        <f t="shared" si="7"/>
        <v>0</v>
      </c>
      <c r="O32" s="182">
        <f t="shared" si="1"/>
        <v>0</v>
      </c>
      <c r="P32" s="182">
        <f t="shared" si="2"/>
        <v>0</v>
      </c>
      <c r="Q32" s="185" t="str">
        <f t="shared" si="3"/>
        <v/>
      </c>
      <c r="R32" s="183">
        <f t="shared" si="9"/>
        <v>0</v>
      </c>
      <c r="S32" s="311">
        <f>สูตรข้อมูล!AG31</f>
        <v>7700323.4299999997</v>
      </c>
      <c r="T32" s="311">
        <f>สูตรข้อมูล!K31</f>
        <v>8458193.4600000009</v>
      </c>
      <c r="U32" s="186">
        <f>สูตรข้อมูล!AM31</f>
        <v>1</v>
      </c>
      <c r="V32" s="186">
        <f>สูตรข้อมูล!AP31</f>
        <v>0</v>
      </c>
      <c r="W32" s="186">
        <f>สูตรข้อมูล!AS31</f>
        <v>0</v>
      </c>
      <c r="X32" s="186">
        <f>สูตรข้อมูล!AU31</f>
        <v>0</v>
      </c>
      <c r="Y32" s="186">
        <f>สูตรข้อมูล!AW31</f>
        <v>0</v>
      </c>
      <c r="Z32" s="186">
        <f>สูตรข้อมูล!AY31</f>
        <v>0</v>
      </c>
      <c r="AA32" s="186">
        <f>สูตรข้อมูล!BA31</f>
        <v>0</v>
      </c>
      <c r="AB32" s="186" t="str">
        <f t="shared" si="5"/>
        <v>D</v>
      </c>
      <c r="AC32" s="186" t="str">
        <f t="shared" si="0"/>
        <v>0D</v>
      </c>
      <c r="AD32" s="186" t="str">
        <f t="shared" si="6"/>
        <v>ไม่ผ่าน</v>
      </c>
    </row>
    <row r="33" spans="1:30" s="187" customFormat="1">
      <c r="A33" s="178">
        <v>29</v>
      </c>
      <c r="B33" s="178">
        <v>6</v>
      </c>
      <c r="C33" s="179" t="s">
        <v>194</v>
      </c>
      <c r="D33" s="180" t="s">
        <v>19</v>
      </c>
      <c r="E33" s="181" t="s">
        <v>202</v>
      </c>
      <c r="F33" s="182" t="s">
        <v>166</v>
      </c>
      <c r="G33" s="183">
        <v>69</v>
      </c>
      <c r="H33" s="273" t="s">
        <v>167</v>
      </c>
      <c r="I33" s="184">
        <f>สูตรข้อมูล!F32</f>
        <v>4.0199999999999996</v>
      </c>
      <c r="J33" s="184">
        <f>สูตรข้อมูล!G32</f>
        <v>3.9</v>
      </c>
      <c r="K33" s="184">
        <f>สูตรข้อมูล!H32</f>
        <v>2.5499999999999998</v>
      </c>
      <c r="L33" s="310">
        <f>สูตรข้อมูล!J32</f>
        <v>141113038.47999999</v>
      </c>
      <c r="M33" s="310">
        <f>สูตรข้อมูล!AH32</f>
        <v>33535570.100000001</v>
      </c>
      <c r="N33" s="182">
        <f t="shared" si="7"/>
        <v>0</v>
      </c>
      <c r="O33" s="182">
        <f t="shared" si="1"/>
        <v>0</v>
      </c>
      <c r="P33" s="182">
        <f t="shared" si="2"/>
        <v>0</v>
      </c>
      <c r="Q33" s="185" t="str">
        <f t="shared" si="3"/>
        <v/>
      </c>
      <c r="R33" s="183">
        <f t="shared" si="9"/>
        <v>0</v>
      </c>
      <c r="S33" s="311">
        <f>สูตรข้อมูล!AG32</f>
        <v>38181966.18</v>
      </c>
      <c r="T33" s="311">
        <f>สูตรข้อมูล!K32</f>
        <v>72273152.840000004</v>
      </c>
      <c r="U33" s="186">
        <f>สูตรข้อมูล!AM32</f>
        <v>1</v>
      </c>
      <c r="V33" s="186">
        <f>สูตรข้อมูล!AP32</f>
        <v>0</v>
      </c>
      <c r="W33" s="186">
        <f>สูตรข้อมูล!AS32</f>
        <v>0</v>
      </c>
      <c r="X33" s="186">
        <f>สูตรข้อมูล!AU32</f>
        <v>0</v>
      </c>
      <c r="Y33" s="186">
        <f>สูตรข้อมูล!AW32</f>
        <v>0</v>
      </c>
      <c r="Z33" s="186">
        <f>สูตรข้อมูล!AY32</f>
        <v>0</v>
      </c>
      <c r="AA33" s="186">
        <f>สูตรข้อมูล!BA32</f>
        <v>1</v>
      </c>
      <c r="AB33" s="186" t="str">
        <f t="shared" si="5"/>
        <v>C-</v>
      </c>
      <c r="AC33" s="186" t="str">
        <f t="shared" si="0"/>
        <v>0C-</v>
      </c>
      <c r="AD33" s="186" t="str">
        <f t="shared" si="6"/>
        <v>ไม่ผ่าน</v>
      </c>
    </row>
    <row r="34" spans="1:30" s="187" customFormat="1">
      <c r="A34" s="178">
        <v>30</v>
      </c>
      <c r="B34" s="178">
        <v>6</v>
      </c>
      <c r="C34" s="179" t="s">
        <v>194</v>
      </c>
      <c r="D34" s="180" t="s">
        <v>20</v>
      </c>
      <c r="E34" s="181" t="s">
        <v>203</v>
      </c>
      <c r="F34" s="182" t="s">
        <v>166</v>
      </c>
      <c r="G34" s="183">
        <v>232</v>
      </c>
      <c r="H34" s="273" t="s">
        <v>369</v>
      </c>
      <c r="I34" s="184">
        <f>สูตรข้อมูล!F33</f>
        <v>3.87</v>
      </c>
      <c r="J34" s="184">
        <f>สูตรข้อมูล!G33</f>
        <v>3.71</v>
      </c>
      <c r="K34" s="184">
        <f>สูตรข้อมูล!H33</f>
        <v>2.73</v>
      </c>
      <c r="L34" s="310">
        <f>สูตรข้อมูล!J33</f>
        <v>401451906.05000001</v>
      </c>
      <c r="M34" s="310">
        <f>สูตรข้อมูล!AH33</f>
        <v>55854487.329999998</v>
      </c>
      <c r="N34" s="182">
        <f t="shared" si="7"/>
        <v>0</v>
      </c>
      <c r="O34" s="182">
        <f t="shared" si="1"/>
        <v>0</v>
      </c>
      <c r="P34" s="182">
        <f t="shared" si="2"/>
        <v>0</v>
      </c>
      <c r="Q34" s="185" t="str">
        <f t="shared" si="3"/>
        <v/>
      </c>
      <c r="R34" s="183">
        <f t="shared" si="9"/>
        <v>0</v>
      </c>
      <c r="S34" s="311">
        <f>สูตรข้อมูล!AG33</f>
        <v>69206601.430000007</v>
      </c>
      <c r="T34" s="311">
        <f>สูตรข้อมูล!K33</f>
        <v>241288809.34999999</v>
      </c>
      <c r="U34" s="186">
        <f>สูตรข้อมูล!AM33</f>
        <v>1</v>
      </c>
      <c r="V34" s="186">
        <f>สูตรข้อมูล!AP33</f>
        <v>0</v>
      </c>
      <c r="W34" s="186">
        <f>สูตรข้อมูล!AS33</f>
        <v>0</v>
      </c>
      <c r="X34" s="186">
        <f>สูตรข้อมูล!AU33</f>
        <v>0</v>
      </c>
      <c r="Y34" s="186">
        <f>สูตรข้อมูล!AW33</f>
        <v>0</v>
      </c>
      <c r="Z34" s="186">
        <f>สูตรข้อมูล!AY33</f>
        <v>0</v>
      </c>
      <c r="AA34" s="186">
        <f>สูตรข้อมูล!BA33</f>
        <v>0</v>
      </c>
      <c r="AB34" s="186" t="str">
        <f t="shared" si="5"/>
        <v>D</v>
      </c>
      <c r="AC34" s="186" t="str">
        <f t="shared" si="0"/>
        <v>0D</v>
      </c>
      <c r="AD34" s="186" t="str">
        <f t="shared" si="6"/>
        <v>ไม่ผ่าน</v>
      </c>
    </row>
    <row r="35" spans="1:30" s="187" customFormat="1">
      <c r="A35" s="178">
        <v>31</v>
      </c>
      <c r="B35" s="178">
        <v>6</v>
      </c>
      <c r="C35" s="179" t="s">
        <v>194</v>
      </c>
      <c r="D35" s="180" t="s">
        <v>21</v>
      </c>
      <c r="E35" s="181" t="s">
        <v>204</v>
      </c>
      <c r="F35" s="182" t="s">
        <v>166</v>
      </c>
      <c r="G35" s="183">
        <v>186</v>
      </c>
      <c r="H35" s="273" t="s">
        <v>369</v>
      </c>
      <c r="I35" s="184">
        <f>สูตรข้อมูล!F34</f>
        <v>3.48</v>
      </c>
      <c r="J35" s="184">
        <f>สูตรข้อมูล!G34</f>
        <v>3.39</v>
      </c>
      <c r="K35" s="184">
        <f>สูตรข้อมูล!H34</f>
        <v>1.88</v>
      </c>
      <c r="L35" s="310">
        <f>สูตรข้อมูล!J34</f>
        <v>365620941.45999998</v>
      </c>
      <c r="M35" s="310">
        <f>สูตรข้อมูล!AH34</f>
        <v>91322464.480000004</v>
      </c>
      <c r="N35" s="182">
        <f t="shared" si="7"/>
        <v>0</v>
      </c>
      <c r="O35" s="182">
        <f t="shared" si="1"/>
        <v>0</v>
      </c>
      <c r="P35" s="182">
        <f t="shared" si="2"/>
        <v>0</v>
      </c>
      <c r="Q35" s="185" t="str">
        <f t="shared" si="3"/>
        <v/>
      </c>
      <c r="R35" s="183">
        <f t="shared" si="9"/>
        <v>0</v>
      </c>
      <c r="S35" s="311">
        <f>สูตรข้อมูล!AG34</f>
        <v>102625590.37</v>
      </c>
      <c r="T35" s="311">
        <f>สูตรข้อมูล!K34</f>
        <v>130118738.56</v>
      </c>
      <c r="U35" s="186">
        <f>สูตรข้อมูล!AM34</f>
        <v>1</v>
      </c>
      <c r="V35" s="186">
        <f>สูตรข้อมูล!AP34</f>
        <v>0</v>
      </c>
      <c r="W35" s="186">
        <f>สูตรข้อมูล!AS34</f>
        <v>0</v>
      </c>
      <c r="X35" s="186">
        <f>สูตรข้อมูล!AU34</f>
        <v>0</v>
      </c>
      <c r="Y35" s="186">
        <f>สูตรข้อมูล!AW34</f>
        <v>0</v>
      </c>
      <c r="Z35" s="186">
        <f>สูตรข้อมูล!AY34</f>
        <v>1</v>
      </c>
      <c r="AA35" s="186">
        <f>สูตรข้อมูล!BA34</f>
        <v>1</v>
      </c>
      <c r="AB35" s="186" t="str">
        <f t="shared" si="5"/>
        <v>C</v>
      </c>
      <c r="AC35" s="188" t="str">
        <f t="shared" si="0"/>
        <v>0C</v>
      </c>
      <c r="AD35" s="186" t="str">
        <f t="shared" si="6"/>
        <v>ไม่ผ่าน</v>
      </c>
    </row>
    <row r="36" spans="1:30" s="187" customFormat="1">
      <c r="A36" s="178">
        <v>32</v>
      </c>
      <c r="B36" s="178">
        <v>6</v>
      </c>
      <c r="C36" s="179" t="s">
        <v>194</v>
      </c>
      <c r="D36" s="180" t="s">
        <v>22</v>
      </c>
      <c r="E36" s="181" t="s">
        <v>205</v>
      </c>
      <c r="F36" s="182" t="s">
        <v>166</v>
      </c>
      <c r="G36" s="183">
        <v>30</v>
      </c>
      <c r="H36" s="273" t="s">
        <v>169</v>
      </c>
      <c r="I36" s="184">
        <f>สูตรข้อมูล!F35</f>
        <v>13.13</v>
      </c>
      <c r="J36" s="184">
        <f>สูตรข้อมูล!G35</f>
        <v>12.77</v>
      </c>
      <c r="K36" s="184">
        <f>สูตรข้อมูล!H35</f>
        <v>12.14</v>
      </c>
      <c r="L36" s="310">
        <f>สูตรข้อมูล!J35</f>
        <v>41737997.130000003</v>
      </c>
      <c r="M36" s="310">
        <f>สูตรข้อมูล!AH35</f>
        <v>6885934.0199999996</v>
      </c>
      <c r="N36" s="182">
        <f t="shared" si="7"/>
        <v>0</v>
      </c>
      <c r="O36" s="182">
        <f t="shared" si="1"/>
        <v>0</v>
      </c>
      <c r="P36" s="182">
        <f t="shared" si="2"/>
        <v>0</v>
      </c>
      <c r="Q36" s="185" t="str">
        <f t="shared" si="3"/>
        <v/>
      </c>
      <c r="R36" s="183">
        <f t="shared" si="9"/>
        <v>0</v>
      </c>
      <c r="S36" s="311">
        <f>สูตรข้อมูล!AG35</f>
        <v>7706119.6600000001</v>
      </c>
      <c r="T36" s="311">
        <f>สูตรข้อมูล!K35</f>
        <v>38336985.82</v>
      </c>
      <c r="U36" s="186">
        <f>สูตรข้อมูล!AM35</f>
        <v>1</v>
      </c>
      <c r="V36" s="186">
        <f>สูตรข้อมูล!AP35</f>
        <v>0</v>
      </c>
      <c r="W36" s="186">
        <f>สูตรข้อมูล!AS35</f>
        <v>0</v>
      </c>
      <c r="X36" s="186">
        <f>สูตรข้อมูล!AU35</f>
        <v>0</v>
      </c>
      <c r="Y36" s="186">
        <f>สูตรข้อมูล!AW35</f>
        <v>0</v>
      </c>
      <c r="Z36" s="186">
        <f>สูตรข้อมูล!AY35</f>
        <v>0</v>
      </c>
      <c r="AA36" s="186">
        <f>สูตรข้อมูล!BA35</f>
        <v>0</v>
      </c>
      <c r="AB36" s="186" t="str">
        <f t="shared" si="5"/>
        <v>D</v>
      </c>
      <c r="AC36" s="186" t="str">
        <f t="shared" si="0"/>
        <v>0D</v>
      </c>
      <c r="AD36" s="186" t="str">
        <f t="shared" si="6"/>
        <v>ไม่ผ่าน</v>
      </c>
    </row>
    <row r="37" spans="1:30" s="187" customFormat="1">
      <c r="A37" s="178">
        <v>33</v>
      </c>
      <c r="B37" s="178">
        <v>6</v>
      </c>
      <c r="C37" s="179" t="s">
        <v>194</v>
      </c>
      <c r="D37" s="180" t="s">
        <v>23</v>
      </c>
      <c r="E37" s="181" t="s">
        <v>206</v>
      </c>
      <c r="F37" s="182" t="s">
        <v>166</v>
      </c>
      <c r="G37" s="183">
        <v>56</v>
      </c>
      <c r="H37" s="273" t="s">
        <v>176</v>
      </c>
      <c r="I37" s="184">
        <f>สูตรข้อมูล!F36</f>
        <v>6.85</v>
      </c>
      <c r="J37" s="184">
        <f>สูตรข้อมูล!G36</f>
        <v>6.8</v>
      </c>
      <c r="K37" s="184">
        <f>สูตรข้อมูล!H36</f>
        <v>3.68</v>
      </c>
      <c r="L37" s="310">
        <f>สูตรข้อมูล!J36</f>
        <v>347397745.36000001</v>
      </c>
      <c r="M37" s="310">
        <f>สูตรข้อมูล!AH36</f>
        <v>102031584.70999999</v>
      </c>
      <c r="N37" s="182">
        <f t="shared" si="7"/>
        <v>0</v>
      </c>
      <c r="O37" s="182">
        <f t="shared" si="1"/>
        <v>0</v>
      </c>
      <c r="P37" s="182">
        <f t="shared" si="2"/>
        <v>0</v>
      </c>
      <c r="Q37" s="185" t="str">
        <f t="shared" si="3"/>
        <v/>
      </c>
      <c r="R37" s="183">
        <f t="shared" si="9"/>
        <v>0</v>
      </c>
      <c r="S37" s="311">
        <f>สูตรข้อมูล!AG36</f>
        <v>104907537.98999999</v>
      </c>
      <c r="T37" s="311">
        <f>สูตรข้อมูล!K36</f>
        <v>158768768.91999999</v>
      </c>
      <c r="U37" s="186">
        <f>สูตรข้อมูล!AM36</f>
        <v>1</v>
      </c>
      <c r="V37" s="186">
        <f>สูตรข้อมูล!AP36</f>
        <v>1</v>
      </c>
      <c r="W37" s="186">
        <f>สูตรข้อมูล!AS36</f>
        <v>0</v>
      </c>
      <c r="X37" s="186">
        <f>สูตรข้อมูล!AU36</f>
        <v>0</v>
      </c>
      <c r="Y37" s="186">
        <f>สูตรข้อมูล!AW36</f>
        <v>0</v>
      </c>
      <c r="Z37" s="186">
        <f>สูตรข้อมูล!AY36</f>
        <v>0</v>
      </c>
      <c r="AA37" s="186">
        <f>สูตรข้อมูล!BA36</f>
        <v>0</v>
      </c>
      <c r="AB37" s="186" t="str">
        <f t="shared" si="5"/>
        <v>C-</v>
      </c>
      <c r="AC37" s="186" t="str">
        <f t="shared" ref="AC37:AC68" si="10">R37&amp;AB37</f>
        <v>0C-</v>
      </c>
      <c r="AD37" s="186" t="str">
        <f t="shared" si="6"/>
        <v>ไม่ผ่าน</v>
      </c>
    </row>
    <row r="38" spans="1:30" s="187" customFormat="1">
      <c r="A38" s="178">
        <v>34</v>
      </c>
      <c r="B38" s="178">
        <v>6</v>
      </c>
      <c r="C38" s="179" t="s">
        <v>194</v>
      </c>
      <c r="D38" s="180" t="s">
        <v>24</v>
      </c>
      <c r="E38" s="181" t="s">
        <v>207</v>
      </c>
      <c r="F38" s="182" t="s">
        <v>166</v>
      </c>
      <c r="G38" s="183">
        <v>60</v>
      </c>
      <c r="H38" s="273" t="s">
        <v>365</v>
      </c>
      <c r="I38" s="184">
        <f>สูตรข้อมูล!F37</f>
        <v>7.97</v>
      </c>
      <c r="J38" s="184">
        <f>สูตรข้อมูล!G37</f>
        <v>7.78</v>
      </c>
      <c r="K38" s="184">
        <f>สูตรข้อมูล!H37</f>
        <v>5.72</v>
      </c>
      <c r="L38" s="310">
        <f>สูตรข้อมูล!J37</f>
        <v>152960513.86000001</v>
      </c>
      <c r="M38" s="310">
        <f>สูตรข้อมูล!AH37</f>
        <v>48422574.439999998</v>
      </c>
      <c r="N38" s="182">
        <f t="shared" si="7"/>
        <v>0</v>
      </c>
      <c r="O38" s="182">
        <f t="shared" si="1"/>
        <v>0</v>
      </c>
      <c r="P38" s="182">
        <f t="shared" si="2"/>
        <v>0</v>
      </c>
      <c r="Q38" s="185" t="str">
        <f t="shared" si="3"/>
        <v/>
      </c>
      <c r="R38" s="183">
        <f t="shared" si="9"/>
        <v>0</v>
      </c>
      <c r="S38" s="311">
        <f>สูตรข้อมูล!AG37</f>
        <v>50377851.579999998</v>
      </c>
      <c r="T38" s="311">
        <f>สูตรข้อมูล!K37</f>
        <v>103546287.51000001</v>
      </c>
      <c r="U38" s="186">
        <f>สูตรข้อมูล!AM37</f>
        <v>1</v>
      </c>
      <c r="V38" s="186">
        <f>สูตรข้อมูล!AP37</f>
        <v>1</v>
      </c>
      <c r="W38" s="186">
        <f>สูตรข้อมูล!AS37</f>
        <v>0</v>
      </c>
      <c r="X38" s="186">
        <f>สูตรข้อมูล!AU37</f>
        <v>1</v>
      </c>
      <c r="Y38" s="186">
        <f>สูตรข้อมูล!AW37</f>
        <v>0</v>
      </c>
      <c r="Z38" s="186">
        <f>สูตรข้อมูล!AY37</f>
        <v>0</v>
      </c>
      <c r="AA38" s="186">
        <f>สูตรข้อมูล!BA37</f>
        <v>0</v>
      </c>
      <c r="AB38" s="186" t="str">
        <f t="shared" si="5"/>
        <v>C</v>
      </c>
      <c r="AC38" s="186" t="str">
        <f t="shared" si="10"/>
        <v>0C</v>
      </c>
      <c r="AD38" s="186" t="str">
        <f t="shared" si="6"/>
        <v>ไม่ผ่าน</v>
      </c>
    </row>
    <row r="39" spans="1:30" s="187" customFormat="1">
      <c r="A39" s="178">
        <v>35</v>
      </c>
      <c r="B39" s="178">
        <v>6</v>
      </c>
      <c r="C39" s="179" t="s">
        <v>194</v>
      </c>
      <c r="D39" s="180" t="s">
        <v>71</v>
      </c>
      <c r="E39" s="181" t="s">
        <v>208</v>
      </c>
      <c r="F39" s="182" t="s">
        <v>166</v>
      </c>
      <c r="G39" s="183">
        <v>30</v>
      </c>
      <c r="H39" s="273" t="s">
        <v>169</v>
      </c>
      <c r="I39" s="184">
        <f>สูตรข้อมูล!F38</f>
        <v>5.33</v>
      </c>
      <c r="J39" s="184">
        <f>สูตรข้อมูล!G38</f>
        <v>5.1100000000000003</v>
      </c>
      <c r="K39" s="184">
        <f>สูตรข้อมูล!H38</f>
        <v>3.63</v>
      </c>
      <c r="L39" s="310">
        <f>สูตรข้อมูล!J38</f>
        <v>91103515.950000003</v>
      </c>
      <c r="M39" s="310">
        <f>สูตรข้อมูล!AH38</f>
        <v>22469523.809999999</v>
      </c>
      <c r="N39" s="182">
        <f t="shared" si="7"/>
        <v>0</v>
      </c>
      <c r="O39" s="182">
        <f t="shared" si="1"/>
        <v>0</v>
      </c>
      <c r="P39" s="182">
        <f t="shared" si="2"/>
        <v>0</v>
      </c>
      <c r="Q39" s="185" t="str">
        <f t="shared" si="3"/>
        <v/>
      </c>
      <c r="R39" s="183">
        <f t="shared" si="9"/>
        <v>0</v>
      </c>
      <c r="S39" s="311">
        <f>สูตรข้อมูล!AG38</f>
        <v>23671278.449999999</v>
      </c>
      <c r="T39" s="311">
        <f>สูตรข้อมูล!K38</f>
        <v>54971882.369999997</v>
      </c>
      <c r="U39" s="186">
        <f>สูตรข้อมูล!AM38</f>
        <v>1</v>
      </c>
      <c r="V39" s="186">
        <f>สูตรข้อมูล!AP38</f>
        <v>0</v>
      </c>
      <c r="W39" s="186">
        <f>สูตรข้อมูล!AS38</f>
        <v>0</v>
      </c>
      <c r="X39" s="186">
        <f>สูตรข้อมูล!AU38</f>
        <v>1</v>
      </c>
      <c r="Y39" s="186">
        <f>สูตรข้อมูล!AW38</f>
        <v>0</v>
      </c>
      <c r="Z39" s="186">
        <f>สูตรข้อมูล!AY38</f>
        <v>0</v>
      </c>
      <c r="AA39" s="186">
        <f>สูตรข้อมูล!BA38</f>
        <v>0</v>
      </c>
      <c r="AB39" s="186" t="str">
        <f t="shared" si="5"/>
        <v>C-</v>
      </c>
      <c r="AC39" s="186" t="str">
        <f t="shared" si="10"/>
        <v>0C-</v>
      </c>
      <c r="AD39" s="186" t="str">
        <f t="shared" si="6"/>
        <v>ไม่ผ่าน</v>
      </c>
    </row>
    <row r="40" spans="1:30" s="187" customFormat="1">
      <c r="A40" s="178">
        <v>36</v>
      </c>
      <c r="B40" s="178">
        <v>6</v>
      </c>
      <c r="C40" s="179" t="s">
        <v>210</v>
      </c>
      <c r="D40" s="180" t="s">
        <v>8</v>
      </c>
      <c r="E40" s="181" t="s">
        <v>211</v>
      </c>
      <c r="F40" s="182" t="s">
        <v>199</v>
      </c>
      <c r="G40" s="183">
        <v>365</v>
      </c>
      <c r="H40" s="273" t="s">
        <v>200</v>
      </c>
      <c r="I40" s="184">
        <f>สูตรข้อมูล!F39</f>
        <v>4.6399999999999997</v>
      </c>
      <c r="J40" s="184">
        <f>สูตรข้อมูล!G39</f>
        <v>4.4800000000000004</v>
      </c>
      <c r="K40" s="184">
        <f>สูตรข้อมูล!H39</f>
        <v>1.9</v>
      </c>
      <c r="L40" s="310">
        <f>สูตรข้อมูล!J39</f>
        <v>389453488.18000001</v>
      </c>
      <c r="M40" s="310">
        <f>สูตรข้อมูล!AH39</f>
        <v>25065664.280000001</v>
      </c>
      <c r="N40" s="182">
        <f t="shared" si="7"/>
        <v>0</v>
      </c>
      <c r="O40" s="182">
        <f t="shared" si="1"/>
        <v>0</v>
      </c>
      <c r="P40" s="182">
        <f t="shared" si="2"/>
        <v>0</v>
      </c>
      <c r="Q40" s="185" t="str">
        <f t="shared" si="3"/>
        <v/>
      </c>
      <c r="R40" s="183">
        <f t="shared" si="9"/>
        <v>0</v>
      </c>
      <c r="S40" s="311">
        <f>สูตรข้อมูล!AG39</f>
        <v>44221413.640000001</v>
      </c>
      <c r="T40" s="311">
        <f>สูตรข้อมูล!K39</f>
        <v>95821917.170000002</v>
      </c>
      <c r="U40" s="186">
        <f>สูตรข้อมูล!AM39</f>
        <v>0</v>
      </c>
      <c r="V40" s="186">
        <f>สูตรข้อมูล!AP39</f>
        <v>0</v>
      </c>
      <c r="W40" s="186">
        <f>สูตรข้อมูล!AS39</f>
        <v>1</v>
      </c>
      <c r="X40" s="186">
        <f>สูตรข้อมูล!AU39</f>
        <v>1</v>
      </c>
      <c r="Y40" s="186">
        <f>สูตรข้อมูล!AW39</f>
        <v>0</v>
      </c>
      <c r="Z40" s="186">
        <f>สูตรข้อมูล!AY39</f>
        <v>1</v>
      </c>
      <c r="AA40" s="186">
        <f>สูตรข้อมูล!BA39</f>
        <v>1</v>
      </c>
      <c r="AB40" s="186" t="str">
        <f t="shared" si="5"/>
        <v>B-</v>
      </c>
      <c r="AC40" s="186" t="str">
        <f t="shared" si="10"/>
        <v>0B-</v>
      </c>
      <c r="AD40" s="186" t="str">
        <f t="shared" si="6"/>
        <v>ไม่ผ่าน</v>
      </c>
    </row>
    <row r="41" spans="1:30" s="187" customFormat="1">
      <c r="A41" s="178">
        <v>37</v>
      </c>
      <c r="B41" s="178">
        <v>6</v>
      </c>
      <c r="C41" s="179" t="s">
        <v>210</v>
      </c>
      <c r="D41" s="180" t="s">
        <v>43</v>
      </c>
      <c r="E41" s="181" t="s">
        <v>212</v>
      </c>
      <c r="F41" s="182" t="s">
        <v>166</v>
      </c>
      <c r="G41" s="183">
        <v>36</v>
      </c>
      <c r="H41" s="273" t="s">
        <v>169</v>
      </c>
      <c r="I41" s="184">
        <f>สูตรข้อมูล!F40</f>
        <v>4.3899999999999997</v>
      </c>
      <c r="J41" s="184">
        <f>สูตรข้อมูล!G40</f>
        <v>4.03</v>
      </c>
      <c r="K41" s="184">
        <f>สูตรข้อมูล!H40</f>
        <v>2.33</v>
      </c>
      <c r="L41" s="310">
        <f>สูตรข้อมูล!J40</f>
        <v>39970852.18</v>
      </c>
      <c r="M41" s="310">
        <f>สูตรข้อมูล!AH40</f>
        <v>6486489.4500000002</v>
      </c>
      <c r="N41" s="182">
        <f t="shared" si="7"/>
        <v>0</v>
      </c>
      <c r="O41" s="182">
        <f t="shared" si="1"/>
        <v>0</v>
      </c>
      <c r="P41" s="182">
        <f t="shared" si="2"/>
        <v>0</v>
      </c>
      <c r="Q41" s="185" t="str">
        <f t="shared" si="3"/>
        <v/>
      </c>
      <c r="R41" s="183">
        <f>+N41+O41+P41</f>
        <v>0</v>
      </c>
      <c r="S41" s="311">
        <f>สูตรข้อมูล!AG40</f>
        <v>7469005.8600000003</v>
      </c>
      <c r="T41" s="311">
        <f>สูตรข้อมูล!K40</f>
        <v>15704451.49</v>
      </c>
      <c r="U41" s="186">
        <f>สูตรข้อมูล!AM40</f>
        <v>1</v>
      </c>
      <c r="V41" s="186">
        <f>สูตรข้อมูล!AP40</f>
        <v>0</v>
      </c>
      <c r="W41" s="186">
        <f>สูตรข้อมูล!AS40</f>
        <v>1</v>
      </c>
      <c r="X41" s="186">
        <f>สูตรข้อมูล!AU40</f>
        <v>0</v>
      </c>
      <c r="Y41" s="186">
        <f>สูตรข้อมูล!AW40</f>
        <v>0</v>
      </c>
      <c r="Z41" s="186">
        <f>สูตรข้อมูล!AY40</f>
        <v>0</v>
      </c>
      <c r="AA41" s="186">
        <f>สูตรข้อมูล!BA40</f>
        <v>1</v>
      </c>
      <c r="AB41" s="186" t="str">
        <f t="shared" si="5"/>
        <v>C</v>
      </c>
      <c r="AC41" s="186" t="str">
        <f t="shared" si="10"/>
        <v>0C</v>
      </c>
      <c r="AD41" s="186" t="str">
        <f t="shared" si="6"/>
        <v>ไม่ผ่าน</v>
      </c>
    </row>
    <row r="42" spans="1:30" s="187" customFormat="1">
      <c r="A42" s="178">
        <v>38</v>
      </c>
      <c r="B42" s="178">
        <v>6</v>
      </c>
      <c r="C42" s="179" t="s">
        <v>210</v>
      </c>
      <c r="D42" s="180" t="s">
        <v>44</v>
      </c>
      <c r="E42" s="181" t="s">
        <v>213</v>
      </c>
      <c r="F42" s="182" t="s">
        <v>166</v>
      </c>
      <c r="G42" s="183">
        <v>36</v>
      </c>
      <c r="H42" s="273" t="s">
        <v>365</v>
      </c>
      <c r="I42" s="184">
        <f>สูตรข้อมูล!F41</f>
        <v>2.66</v>
      </c>
      <c r="J42" s="184">
        <f>สูตรข้อมูล!G41</f>
        <v>2.52</v>
      </c>
      <c r="K42" s="184">
        <f>สูตรข้อมูล!H41</f>
        <v>1.46</v>
      </c>
      <c r="L42" s="310">
        <f>สูตรข้อมูล!J41</f>
        <v>28276459.57</v>
      </c>
      <c r="M42" s="310">
        <f>สูตรข้อมูล!AH41</f>
        <v>13496977.6</v>
      </c>
      <c r="N42" s="182">
        <f t="shared" si="7"/>
        <v>0</v>
      </c>
      <c r="O42" s="182">
        <f t="shared" si="1"/>
        <v>0</v>
      </c>
      <c r="P42" s="182">
        <f t="shared" si="2"/>
        <v>0</v>
      </c>
      <c r="Q42" s="185" t="str">
        <f t="shared" si="3"/>
        <v/>
      </c>
      <c r="R42" s="183">
        <f t="shared" ref="R42:R49" si="11">+N42+O42+P42</f>
        <v>0</v>
      </c>
      <c r="S42" s="311">
        <f>สูตรข้อมูล!AG41</f>
        <v>14538354.09</v>
      </c>
      <c r="T42" s="311">
        <f>สูตรข้อมูล!K41</f>
        <v>7770164.7699999996</v>
      </c>
      <c r="U42" s="186">
        <f>สูตรข้อมูล!AM41</f>
        <v>1</v>
      </c>
      <c r="V42" s="186">
        <f>สูตรข้อมูล!AP41</f>
        <v>1</v>
      </c>
      <c r="W42" s="186">
        <f>สูตรข้อมูล!AS41</f>
        <v>0</v>
      </c>
      <c r="X42" s="186">
        <f>สูตรข้อมูล!AU41</f>
        <v>1</v>
      </c>
      <c r="Y42" s="186">
        <f>สูตรข้อมูล!AW41</f>
        <v>0</v>
      </c>
      <c r="Z42" s="186">
        <f>สูตรข้อมูล!AY41</f>
        <v>1</v>
      </c>
      <c r="AA42" s="186">
        <f>สูตรข้อมูล!BA41</f>
        <v>1</v>
      </c>
      <c r="AB42" s="186" t="str">
        <f t="shared" si="5"/>
        <v>B</v>
      </c>
      <c r="AC42" s="186" t="str">
        <f t="shared" si="10"/>
        <v>0B</v>
      </c>
      <c r="AD42" s="186" t="str">
        <f t="shared" si="6"/>
        <v>ผ่าน</v>
      </c>
    </row>
    <row r="43" spans="1:30" s="187" customFormat="1">
      <c r="A43" s="178">
        <v>39</v>
      </c>
      <c r="B43" s="178">
        <v>6</v>
      </c>
      <c r="C43" s="179" t="s">
        <v>210</v>
      </c>
      <c r="D43" s="180" t="s">
        <v>45</v>
      </c>
      <c r="E43" s="181" t="s">
        <v>214</v>
      </c>
      <c r="F43" s="182" t="s">
        <v>166</v>
      </c>
      <c r="G43" s="183">
        <v>35</v>
      </c>
      <c r="H43" s="273" t="s">
        <v>169</v>
      </c>
      <c r="I43" s="184">
        <f>สูตรข้อมูล!F42</f>
        <v>5.42</v>
      </c>
      <c r="J43" s="184">
        <f>สูตรข้อมูล!G42</f>
        <v>5.28</v>
      </c>
      <c r="K43" s="184">
        <f>สูตรข้อมูล!H42</f>
        <v>2.8</v>
      </c>
      <c r="L43" s="310">
        <f>สูตรข้อมูล!J42</f>
        <v>55402755.700000003</v>
      </c>
      <c r="M43" s="310">
        <f>สูตรข้อมูล!AH42</f>
        <v>18073840.449999999</v>
      </c>
      <c r="N43" s="182">
        <f t="shared" si="7"/>
        <v>0</v>
      </c>
      <c r="O43" s="182">
        <f t="shared" si="1"/>
        <v>0</v>
      </c>
      <c r="P43" s="182">
        <f t="shared" si="2"/>
        <v>0</v>
      </c>
      <c r="Q43" s="185" t="str">
        <f t="shared" si="3"/>
        <v/>
      </c>
      <c r="R43" s="183">
        <f t="shared" si="11"/>
        <v>0</v>
      </c>
      <c r="S43" s="311">
        <f>สูตรข้อมูล!AG42</f>
        <v>19007514.010000002</v>
      </c>
      <c r="T43" s="311">
        <f>สูตรข้อมูล!K42</f>
        <v>22616906.460000001</v>
      </c>
      <c r="U43" s="186">
        <f>สูตรข้อมูล!AM42</f>
        <v>1</v>
      </c>
      <c r="V43" s="186">
        <f>สูตรข้อมูล!AP42</f>
        <v>1</v>
      </c>
      <c r="W43" s="186">
        <f>สูตรข้อมูล!AS42</f>
        <v>1</v>
      </c>
      <c r="X43" s="186">
        <f>สูตรข้อมูล!AU42</f>
        <v>0</v>
      </c>
      <c r="Y43" s="186">
        <f>สูตรข้อมูล!AW42</f>
        <v>0</v>
      </c>
      <c r="Z43" s="186">
        <f>สูตรข้อมูล!AY42</f>
        <v>1</v>
      </c>
      <c r="AA43" s="186">
        <f>สูตรข้อมูล!BA42</f>
        <v>1</v>
      </c>
      <c r="AB43" s="186" t="str">
        <f t="shared" si="5"/>
        <v>B</v>
      </c>
      <c r="AC43" s="186" t="str">
        <f t="shared" si="10"/>
        <v>0B</v>
      </c>
      <c r="AD43" s="186" t="str">
        <f t="shared" si="6"/>
        <v>ผ่าน</v>
      </c>
    </row>
    <row r="44" spans="1:30" s="187" customFormat="1">
      <c r="A44" s="178">
        <v>40</v>
      </c>
      <c r="B44" s="178">
        <v>6</v>
      </c>
      <c r="C44" s="179" t="s">
        <v>210</v>
      </c>
      <c r="D44" s="180" t="s">
        <v>46</v>
      </c>
      <c r="E44" s="181" t="s">
        <v>215</v>
      </c>
      <c r="F44" s="182" t="s">
        <v>166</v>
      </c>
      <c r="G44" s="183">
        <v>30</v>
      </c>
      <c r="H44" s="273" t="s">
        <v>169</v>
      </c>
      <c r="I44" s="184">
        <f>สูตรข้อมูล!F43</f>
        <v>8.57</v>
      </c>
      <c r="J44" s="184">
        <f>สูตรข้อมูล!G43</f>
        <v>8.3800000000000008</v>
      </c>
      <c r="K44" s="184">
        <f>สูตรข้อมูล!H43</f>
        <v>5.26</v>
      </c>
      <c r="L44" s="310">
        <f>สูตรข้อมูล!J43</f>
        <v>46303174.479999997</v>
      </c>
      <c r="M44" s="310">
        <f>สูตรข้อมูล!AH43</f>
        <v>11720669</v>
      </c>
      <c r="N44" s="182">
        <f t="shared" si="7"/>
        <v>0</v>
      </c>
      <c r="O44" s="182">
        <f t="shared" si="1"/>
        <v>0</v>
      </c>
      <c r="P44" s="182">
        <f t="shared" si="2"/>
        <v>0</v>
      </c>
      <c r="Q44" s="185" t="str">
        <f t="shared" si="3"/>
        <v/>
      </c>
      <c r="R44" s="183">
        <f t="shared" si="11"/>
        <v>0</v>
      </c>
      <c r="S44" s="311">
        <f>สูตรข้อมูล!AG43</f>
        <v>12420188.48</v>
      </c>
      <c r="T44" s="311">
        <f>สูตรข้อมูล!K43</f>
        <v>26128889.579999998</v>
      </c>
      <c r="U44" s="186">
        <f>สูตรข้อมูล!AM43</f>
        <v>1</v>
      </c>
      <c r="V44" s="186">
        <f>สูตรข้อมูล!AP43</f>
        <v>1</v>
      </c>
      <c r="W44" s="186">
        <f>สูตรข้อมูล!AS43</f>
        <v>1</v>
      </c>
      <c r="X44" s="186">
        <f>สูตรข้อมูล!AU43</f>
        <v>0</v>
      </c>
      <c r="Y44" s="186">
        <f>สูตรข้อมูล!AW43</f>
        <v>0</v>
      </c>
      <c r="Z44" s="186">
        <f>สูตรข้อมูล!AY43</f>
        <v>0</v>
      </c>
      <c r="AA44" s="186">
        <f>สูตรข้อมูล!BA43</f>
        <v>0</v>
      </c>
      <c r="AB44" s="186" t="str">
        <f t="shared" si="5"/>
        <v>C</v>
      </c>
      <c r="AC44" s="188" t="str">
        <f t="shared" si="10"/>
        <v>0C</v>
      </c>
      <c r="AD44" s="186" t="str">
        <f t="shared" si="6"/>
        <v>ไม่ผ่าน</v>
      </c>
    </row>
    <row r="45" spans="1:30" s="187" customFormat="1">
      <c r="A45" s="178">
        <v>41</v>
      </c>
      <c r="B45" s="178">
        <v>6</v>
      </c>
      <c r="C45" s="179" t="s">
        <v>210</v>
      </c>
      <c r="D45" s="180" t="s">
        <v>47</v>
      </c>
      <c r="E45" s="181" t="s">
        <v>216</v>
      </c>
      <c r="F45" s="182" t="s">
        <v>166</v>
      </c>
      <c r="G45" s="183">
        <v>7</v>
      </c>
      <c r="H45" s="273" t="s">
        <v>193</v>
      </c>
      <c r="I45" s="184">
        <f>สูตรข้อมูล!F44</f>
        <v>6.74</v>
      </c>
      <c r="J45" s="184">
        <f>สูตรข้อมูล!G44</f>
        <v>6.57</v>
      </c>
      <c r="K45" s="184">
        <f>สูตรข้อมูล!H44</f>
        <v>5.8</v>
      </c>
      <c r="L45" s="310">
        <f>สูตรข้อมูล!J44</f>
        <v>18859753.32</v>
      </c>
      <c r="M45" s="310">
        <f>สูตรข้อมูล!AH44</f>
        <v>5891616.7300000004</v>
      </c>
      <c r="N45" s="182">
        <f t="shared" si="7"/>
        <v>0</v>
      </c>
      <c r="O45" s="182">
        <f t="shared" si="1"/>
        <v>0</v>
      </c>
      <c r="P45" s="182">
        <f t="shared" si="2"/>
        <v>0</v>
      </c>
      <c r="Q45" s="185" t="str">
        <f t="shared" si="3"/>
        <v/>
      </c>
      <c r="R45" s="183">
        <f t="shared" si="11"/>
        <v>0</v>
      </c>
      <c r="S45" s="311">
        <f>สูตรข้อมูล!AG44</f>
        <v>6250351.1200000001</v>
      </c>
      <c r="T45" s="311">
        <f>สูตรข้อมูล!K44</f>
        <v>15665383.699999999</v>
      </c>
      <c r="U45" s="186">
        <f>สูตรข้อมูล!AM44</f>
        <v>1</v>
      </c>
      <c r="V45" s="186">
        <f>สูตรข้อมูล!AP44</f>
        <v>1</v>
      </c>
      <c r="W45" s="186">
        <f>สูตรข้อมูล!AS44</f>
        <v>0</v>
      </c>
      <c r="X45" s="186">
        <f>สูตรข้อมูล!AU44</f>
        <v>1</v>
      </c>
      <c r="Y45" s="186">
        <f>สูตรข้อมูล!AW44</f>
        <v>0</v>
      </c>
      <c r="Z45" s="186">
        <f>สูตรข้อมูล!AY44</f>
        <v>1</v>
      </c>
      <c r="AA45" s="186">
        <f>สูตรข้อมูล!BA44</f>
        <v>0</v>
      </c>
      <c r="AB45" s="186" t="str">
        <f t="shared" si="5"/>
        <v>B-</v>
      </c>
      <c r="AC45" s="186" t="str">
        <f t="shared" si="10"/>
        <v>0B-</v>
      </c>
      <c r="AD45" s="186" t="str">
        <f t="shared" si="6"/>
        <v>ไม่ผ่าน</v>
      </c>
    </row>
    <row r="46" spans="1:30" s="187" customFormat="1">
      <c r="A46" s="178">
        <v>42</v>
      </c>
      <c r="B46" s="178">
        <v>6</v>
      </c>
      <c r="C46" s="179" t="s">
        <v>210</v>
      </c>
      <c r="D46" s="180" t="s">
        <v>67</v>
      </c>
      <c r="E46" s="181" t="s">
        <v>217</v>
      </c>
      <c r="F46" s="182" t="s">
        <v>166</v>
      </c>
      <c r="G46" s="183">
        <v>25</v>
      </c>
      <c r="H46" s="273" t="s">
        <v>169</v>
      </c>
      <c r="I46" s="184">
        <f>สูตรข้อมูล!F45</f>
        <v>7.64</v>
      </c>
      <c r="J46" s="184">
        <f>สูตรข้อมูล!G45</f>
        <v>7.26</v>
      </c>
      <c r="K46" s="184">
        <f>สูตรข้อมูล!H45</f>
        <v>5.18</v>
      </c>
      <c r="L46" s="310">
        <f>สูตรข้อมูล!J45</f>
        <v>27765423.699999999</v>
      </c>
      <c r="M46" s="310">
        <f>สูตรข้อมูล!AH45</f>
        <v>4184146.28</v>
      </c>
      <c r="N46" s="182">
        <f t="shared" si="7"/>
        <v>0</v>
      </c>
      <c r="O46" s="182">
        <f t="shared" si="1"/>
        <v>0</v>
      </c>
      <c r="P46" s="182">
        <f t="shared" si="2"/>
        <v>0</v>
      </c>
      <c r="Q46" s="185" t="str">
        <f t="shared" si="3"/>
        <v/>
      </c>
      <c r="R46" s="183">
        <f t="shared" si="11"/>
        <v>0</v>
      </c>
      <c r="S46" s="311">
        <f>สูตรข้อมูล!AG45</f>
        <v>5010276.75</v>
      </c>
      <c r="T46" s="311">
        <f>สูตรข้อมูล!K45</f>
        <v>17459558.5</v>
      </c>
      <c r="U46" s="186">
        <f>สูตรข้อมูล!AM45</f>
        <v>1</v>
      </c>
      <c r="V46" s="186">
        <f>สูตรข้อมูล!AP45</f>
        <v>0</v>
      </c>
      <c r="W46" s="186">
        <f>สูตรข้อมูล!AS45</f>
        <v>1</v>
      </c>
      <c r="X46" s="186">
        <f>สูตรข้อมูล!AU45</f>
        <v>1</v>
      </c>
      <c r="Y46" s="186">
        <f>สูตรข้อมูล!AW45</f>
        <v>1</v>
      </c>
      <c r="Z46" s="186">
        <f>สูตรข้อมูล!AY45</f>
        <v>1</v>
      </c>
      <c r="AA46" s="186">
        <f>สูตรข้อมูล!BA45</f>
        <v>0</v>
      </c>
      <c r="AB46" s="186" t="str">
        <f t="shared" si="5"/>
        <v>B</v>
      </c>
      <c r="AC46" s="186" t="str">
        <f t="shared" si="10"/>
        <v>0B</v>
      </c>
      <c r="AD46" s="186" t="str">
        <f t="shared" si="6"/>
        <v>ผ่าน</v>
      </c>
    </row>
    <row r="47" spans="1:30" s="187" customFormat="1">
      <c r="A47" s="178">
        <v>43</v>
      </c>
      <c r="B47" s="178">
        <v>6</v>
      </c>
      <c r="C47" s="179" t="s">
        <v>218</v>
      </c>
      <c r="D47" s="180" t="s">
        <v>6</v>
      </c>
      <c r="E47" s="181" t="s">
        <v>219</v>
      </c>
      <c r="F47" s="182" t="s">
        <v>163</v>
      </c>
      <c r="G47" s="183">
        <v>501</v>
      </c>
      <c r="H47" s="273" t="s">
        <v>182</v>
      </c>
      <c r="I47" s="184">
        <f>สูตรข้อมูล!F46</f>
        <v>2.86</v>
      </c>
      <c r="J47" s="184">
        <f>สูตรข้อมูล!G46</f>
        <v>2.66</v>
      </c>
      <c r="K47" s="184">
        <f>สูตรข้อมูล!H46</f>
        <v>1.24</v>
      </c>
      <c r="L47" s="310">
        <f>สูตรข้อมูล!J46</f>
        <v>802588874.83000004</v>
      </c>
      <c r="M47" s="310">
        <f>สูตรข้อมูล!AH46</f>
        <v>207263380.84999999</v>
      </c>
      <c r="N47" s="182">
        <f t="shared" si="7"/>
        <v>0</v>
      </c>
      <c r="O47" s="182">
        <f t="shared" si="1"/>
        <v>0</v>
      </c>
      <c r="P47" s="182">
        <f t="shared" si="2"/>
        <v>0</v>
      </c>
      <c r="Q47" s="185" t="str">
        <f t="shared" si="3"/>
        <v/>
      </c>
      <c r="R47" s="183">
        <f t="shared" si="11"/>
        <v>0</v>
      </c>
      <c r="S47" s="311">
        <f>สูตรข้อมูล!AG46</f>
        <v>244764619.84</v>
      </c>
      <c r="T47" s="311">
        <f>สูตรข้อมูล!K46</f>
        <v>103508632.26000001</v>
      </c>
      <c r="U47" s="186">
        <f>สูตรข้อมูล!AM46</f>
        <v>1</v>
      </c>
      <c r="V47" s="186">
        <f>สูตรข้อมูล!AP46</f>
        <v>0</v>
      </c>
      <c r="W47" s="186">
        <f>สูตรข้อมูล!AS46</f>
        <v>0</v>
      </c>
      <c r="X47" s="186">
        <f>สูตรข้อมูล!AU46</f>
        <v>0</v>
      </c>
      <c r="Y47" s="186">
        <f>สูตรข้อมูล!AW46</f>
        <v>0</v>
      </c>
      <c r="Z47" s="186">
        <f>สูตรข้อมูล!AY46</f>
        <v>0</v>
      </c>
      <c r="AA47" s="186">
        <f>สูตรข้อมูล!BA46</f>
        <v>1</v>
      </c>
      <c r="AB47" s="186" t="str">
        <f t="shared" si="5"/>
        <v>C-</v>
      </c>
      <c r="AC47" s="186" t="str">
        <f t="shared" si="10"/>
        <v>0C-</v>
      </c>
      <c r="AD47" s="186" t="str">
        <f t="shared" si="6"/>
        <v>ไม่ผ่าน</v>
      </c>
    </row>
    <row r="48" spans="1:30" s="187" customFormat="1">
      <c r="A48" s="178">
        <v>44</v>
      </c>
      <c r="B48" s="178">
        <v>6</v>
      </c>
      <c r="C48" s="179" t="s">
        <v>218</v>
      </c>
      <c r="D48" s="180" t="s">
        <v>55</v>
      </c>
      <c r="E48" s="181" t="s">
        <v>220</v>
      </c>
      <c r="F48" s="182" t="s">
        <v>199</v>
      </c>
      <c r="G48" s="189">
        <v>248</v>
      </c>
      <c r="H48" s="274" t="s">
        <v>371</v>
      </c>
      <c r="I48" s="184">
        <f>สูตรข้อมูล!F47</f>
        <v>3.85</v>
      </c>
      <c r="J48" s="184">
        <f>สูตรข้อมูล!G47</f>
        <v>3.54</v>
      </c>
      <c r="K48" s="184">
        <f>สูตรข้อมูล!H47</f>
        <v>1.25</v>
      </c>
      <c r="L48" s="310">
        <f>สูตรข้อมูล!J47</f>
        <v>402522174.76999998</v>
      </c>
      <c r="M48" s="310">
        <f>สูตรข้อมูล!AH47</f>
        <v>241962254.75</v>
      </c>
      <c r="N48" s="182">
        <f t="shared" si="7"/>
        <v>0</v>
      </c>
      <c r="O48" s="182">
        <f t="shared" si="1"/>
        <v>0</v>
      </c>
      <c r="P48" s="182">
        <f t="shared" si="2"/>
        <v>0</v>
      </c>
      <c r="Q48" s="185" t="str">
        <f t="shared" si="3"/>
        <v/>
      </c>
      <c r="R48" s="189">
        <f t="shared" si="11"/>
        <v>0</v>
      </c>
      <c r="S48" s="311">
        <f>สูตรข้อมูล!AG47</f>
        <v>251948135.88</v>
      </c>
      <c r="T48" s="311">
        <f>สูตรข้อมูล!K47</f>
        <v>35763332.82</v>
      </c>
      <c r="U48" s="188">
        <f>สูตรข้อมูล!AM47</f>
        <v>1</v>
      </c>
      <c r="V48" s="188">
        <f>สูตรข้อมูล!AP47</f>
        <v>1</v>
      </c>
      <c r="W48" s="188">
        <f>สูตรข้อมูล!AS47</f>
        <v>0</v>
      </c>
      <c r="X48" s="188">
        <f>สูตรข้อมูล!AU47</f>
        <v>0</v>
      </c>
      <c r="Y48" s="188">
        <f>สูตรข้อมูล!AW47</f>
        <v>0</v>
      </c>
      <c r="Z48" s="188">
        <f>สูตรข้อมูล!AY47</f>
        <v>0</v>
      </c>
      <c r="AA48" s="188">
        <f>สูตรข้อมูล!BA47</f>
        <v>0</v>
      </c>
      <c r="AB48" s="188" t="str">
        <f t="shared" si="5"/>
        <v>C-</v>
      </c>
      <c r="AC48" s="188" t="str">
        <f t="shared" si="10"/>
        <v>0C-</v>
      </c>
      <c r="AD48" s="188" t="str">
        <f t="shared" si="6"/>
        <v>ไม่ผ่าน</v>
      </c>
    </row>
    <row r="49" spans="1:30" s="187" customFormat="1">
      <c r="A49" s="178">
        <v>45</v>
      </c>
      <c r="B49" s="178">
        <v>6</v>
      </c>
      <c r="C49" s="179" t="s">
        <v>218</v>
      </c>
      <c r="D49" s="180" t="s">
        <v>56</v>
      </c>
      <c r="E49" s="181" t="s">
        <v>221</v>
      </c>
      <c r="F49" s="182" t="s">
        <v>166</v>
      </c>
      <c r="G49" s="183">
        <v>60</v>
      </c>
      <c r="H49" s="273" t="s">
        <v>365</v>
      </c>
      <c r="I49" s="184">
        <f>สูตรข้อมูล!F48</f>
        <v>2.58</v>
      </c>
      <c r="J49" s="184">
        <f>สูตรข้อมูล!G48</f>
        <v>2.42</v>
      </c>
      <c r="K49" s="184">
        <f>สูตรข้อมูล!H48</f>
        <v>1.52</v>
      </c>
      <c r="L49" s="310">
        <f>สูตรข้อมูล!J48</f>
        <v>43437091.93</v>
      </c>
      <c r="M49" s="310">
        <f>สูตรข้อมูล!AH48</f>
        <v>16496516.25</v>
      </c>
      <c r="N49" s="182">
        <f t="shared" si="7"/>
        <v>0</v>
      </c>
      <c r="O49" s="182">
        <f t="shared" si="1"/>
        <v>0</v>
      </c>
      <c r="P49" s="182">
        <f t="shared" si="2"/>
        <v>0</v>
      </c>
      <c r="Q49" s="185" t="str">
        <f t="shared" si="3"/>
        <v/>
      </c>
      <c r="R49" s="183">
        <f t="shared" si="11"/>
        <v>0</v>
      </c>
      <c r="S49" s="311">
        <f>สูตรข้อมูล!AG48</f>
        <v>17760936.120000001</v>
      </c>
      <c r="T49" s="311">
        <f>สูตรข้อมูล!K48</f>
        <v>12220993.140000001</v>
      </c>
      <c r="U49" s="186">
        <f>สูตรข้อมูล!AM48</f>
        <v>1</v>
      </c>
      <c r="V49" s="186">
        <f>สูตรข้อมูล!AP48</f>
        <v>0</v>
      </c>
      <c r="W49" s="186">
        <f>สูตรข้อมูล!AS48</f>
        <v>0</v>
      </c>
      <c r="X49" s="186">
        <f>สูตรข้อมูล!AU48</f>
        <v>0</v>
      </c>
      <c r="Y49" s="186">
        <f>สูตรข้อมูล!AW48</f>
        <v>0</v>
      </c>
      <c r="Z49" s="186">
        <f>สูตรข้อมูล!AY48</f>
        <v>0</v>
      </c>
      <c r="AA49" s="186">
        <f>สูตรข้อมูล!BA48</f>
        <v>0</v>
      </c>
      <c r="AB49" s="186" t="str">
        <f t="shared" si="5"/>
        <v>D</v>
      </c>
      <c r="AC49" s="186" t="str">
        <f t="shared" si="10"/>
        <v>0D</v>
      </c>
      <c r="AD49" s="186" t="str">
        <f t="shared" si="6"/>
        <v>ไม่ผ่าน</v>
      </c>
    </row>
    <row r="50" spans="1:30" s="187" customFormat="1">
      <c r="A50" s="178">
        <v>46</v>
      </c>
      <c r="B50" s="178">
        <v>6</v>
      </c>
      <c r="C50" s="179" t="s">
        <v>218</v>
      </c>
      <c r="D50" s="180" t="s">
        <v>57</v>
      </c>
      <c r="E50" s="181" t="s">
        <v>222</v>
      </c>
      <c r="F50" s="182" t="s">
        <v>166</v>
      </c>
      <c r="G50" s="183">
        <v>30</v>
      </c>
      <c r="H50" s="273" t="s">
        <v>169</v>
      </c>
      <c r="I50" s="184">
        <f>สูตรข้อมูล!F49</f>
        <v>2.1</v>
      </c>
      <c r="J50" s="184">
        <f>สูตรข้อมูล!G49</f>
        <v>1.96</v>
      </c>
      <c r="K50" s="184">
        <f>สูตรข้อมูล!H49</f>
        <v>1.1599999999999999</v>
      </c>
      <c r="L50" s="310">
        <f>สูตรข้อมูล!J49</f>
        <v>24776690.41</v>
      </c>
      <c r="M50" s="310">
        <f>สูตรข้อมูล!AH49</f>
        <v>13742636.75</v>
      </c>
      <c r="N50" s="182">
        <f t="shared" si="7"/>
        <v>0</v>
      </c>
      <c r="O50" s="182">
        <f t="shared" si="1"/>
        <v>0</v>
      </c>
      <c r="P50" s="182">
        <f t="shared" si="2"/>
        <v>0</v>
      </c>
      <c r="Q50" s="185" t="str">
        <f t="shared" si="3"/>
        <v/>
      </c>
      <c r="R50" s="183">
        <f>+N50+O50+P50</f>
        <v>0</v>
      </c>
      <c r="S50" s="311">
        <f>สูตรข้อมูล!AG49</f>
        <v>14611060.25</v>
      </c>
      <c r="T50" s="311">
        <f>สูตรข้อมูล!K49</f>
        <v>3651739.33</v>
      </c>
      <c r="U50" s="186">
        <f>สูตรข้อมูล!AM49</f>
        <v>1</v>
      </c>
      <c r="V50" s="186">
        <f>สูตรข้อมูล!AP49</f>
        <v>1</v>
      </c>
      <c r="W50" s="186">
        <f>สูตรข้อมูล!AS49</f>
        <v>0</v>
      </c>
      <c r="X50" s="186">
        <f>สูตรข้อมูล!AU49</f>
        <v>0</v>
      </c>
      <c r="Y50" s="186">
        <f>สูตรข้อมูล!AW49</f>
        <v>0</v>
      </c>
      <c r="Z50" s="186">
        <f>สูตรข้อมูล!AY49</f>
        <v>0</v>
      </c>
      <c r="AA50" s="186">
        <f>สูตรข้อมูล!BA49</f>
        <v>0</v>
      </c>
      <c r="AB50" s="186" t="str">
        <f t="shared" si="5"/>
        <v>C-</v>
      </c>
      <c r="AC50" s="186" t="str">
        <f t="shared" si="10"/>
        <v>0C-</v>
      </c>
      <c r="AD50" s="186" t="str">
        <f t="shared" si="6"/>
        <v>ไม่ผ่าน</v>
      </c>
    </row>
    <row r="51" spans="1:30" s="187" customFormat="1">
      <c r="A51" s="178">
        <v>47</v>
      </c>
      <c r="B51" s="178">
        <v>6</v>
      </c>
      <c r="C51" s="179" t="s">
        <v>218</v>
      </c>
      <c r="D51" s="180" t="s">
        <v>58</v>
      </c>
      <c r="E51" s="181" t="s">
        <v>223</v>
      </c>
      <c r="F51" s="182" t="s">
        <v>166</v>
      </c>
      <c r="G51" s="183">
        <v>33</v>
      </c>
      <c r="H51" s="273" t="s">
        <v>365</v>
      </c>
      <c r="I51" s="184">
        <f>สูตรข้อมูล!F50</f>
        <v>3.05</v>
      </c>
      <c r="J51" s="184">
        <f>สูตรข้อมูล!G50</f>
        <v>2.92</v>
      </c>
      <c r="K51" s="184">
        <f>สูตรข้อมูล!H50</f>
        <v>1.72</v>
      </c>
      <c r="L51" s="310">
        <f>สูตรข้อมูล!J50</f>
        <v>43604651</v>
      </c>
      <c r="M51" s="310">
        <f>สูตรข้อมูล!AH50</f>
        <v>12729111.689999999</v>
      </c>
      <c r="N51" s="182">
        <f t="shared" si="7"/>
        <v>0</v>
      </c>
      <c r="O51" s="182">
        <f t="shared" si="1"/>
        <v>0</v>
      </c>
      <c r="P51" s="182">
        <f t="shared" si="2"/>
        <v>0</v>
      </c>
      <c r="Q51" s="185" t="str">
        <f t="shared" si="3"/>
        <v/>
      </c>
      <c r="R51" s="183">
        <f t="shared" ref="R51:R58" si="12">+N51+O51+P51</f>
        <v>0</v>
      </c>
      <c r="S51" s="311">
        <f>สูตรข้อมูล!AG50</f>
        <v>13880429.710000001</v>
      </c>
      <c r="T51" s="311">
        <f>สูตรข้อมูล!K50</f>
        <v>15322940.17</v>
      </c>
      <c r="U51" s="186">
        <f>สูตรข้อมูล!AM50</f>
        <v>1</v>
      </c>
      <c r="V51" s="186">
        <f>สูตรข้อมูล!AP50</f>
        <v>0</v>
      </c>
      <c r="W51" s="186">
        <f>สูตรข้อมูล!AS50</f>
        <v>1</v>
      </c>
      <c r="X51" s="186">
        <f>สูตรข้อมูล!AU50</f>
        <v>0</v>
      </c>
      <c r="Y51" s="186">
        <f>สูตรข้อมูล!AW50</f>
        <v>0</v>
      </c>
      <c r="Z51" s="186">
        <f>สูตรข้อมูล!AY50</f>
        <v>0</v>
      </c>
      <c r="AA51" s="186">
        <f>สูตรข้อมูล!BA50</f>
        <v>1</v>
      </c>
      <c r="AB51" s="186" t="str">
        <f t="shared" si="5"/>
        <v>C</v>
      </c>
      <c r="AC51" s="186" t="str">
        <f t="shared" si="10"/>
        <v>0C</v>
      </c>
      <c r="AD51" s="186" t="str">
        <f t="shared" si="6"/>
        <v>ไม่ผ่าน</v>
      </c>
    </row>
    <row r="52" spans="1:30" s="187" customFormat="1">
      <c r="A52" s="178">
        <v>48</v>
      </c>
      <c r="B52" s="178">
        <v>6</v>
      </c>
      <c r="C52" s="179" t="s">
        <v>218</v>
      </c>
      <c r="D52" s="180" t="s">
        <v>59</v>
      </c>
      <c r="E52" s="181" t="s">
        <v>224</v>
      </c>
      <c r="F52" s="182" t="s">
        <v>166</v>
      </c>
      <c r="G52" s="183">
        <v>60</v>
      </c>
      <c r="H52" s="273" t="s">
        <v>365</v>
      </c>
      <c r="I52" s="184">
        <f>สูตรข้อมูล!F51</f>
        <v>2.66</v>
      </c>
      <c r="J52" s="184">
        <f>สูตรข้อมูล!G51</f>
        <v>2.57</v>
      </c>
      <c r="K52" s="184">
        <f>สูตรข้อมูล!H51</f>
        <v>1.01</v>
      </c>
      <c r="L52" s="310">
        <f>สูตรข้อมูล!J51</f>
        <v>69981465.730000004</v>
      </c>
      <c r="M52" s="310">
        <f>สูตรข้อมูล!AH51</f>
        <v>38508179.630000003</v>
      </c>
      <c r="N52" s="182">
        <f t="shared" si="7"/>
        <v>0</v>
      </c>
      <c r="O52" s="182">
        <f t="shared" si="1"/>
        <v>0</v>
      </c>
      <c r="P52" s="182">
        <f t="shared" si="2"/>
        <v>0</v>
      </c>
      <c r="Q52" s="185" t="str">
        <f t="shared" si="3"/>
        <v/>
      </c>
      <c r="R52" s="183">
        <f t="shared" si="12"/>
        <v>0</v>
      </c>
      <c r="S52" s="311">
        <f>สูตรข้อมูล!AG51</f>
        <v>42603373.18</v>
      </c>
      <c r="T52" s="311">
        <f>สูตรข้อมูล!K51</f>
        <v>458189.89</v>
      </c>
      <c r="U52" s="186">
        <f>สูตรข้อมูล!AM51</f>
        <v>1</v>
      </c>
      <c r="V52" s="186">
        <f>สูตรข้อมูล!AP51</f>
        <v>1</v>
      </c>
      <c r="W52" s="186">
        <f>สูตรข้อมูล!AS51</f>
        <v>0</v>
      </c>
      <c r="X52" s="186">
        <f>สูตรข้อมูล!AU51</f>
        <v>0</v>
      </c>
      <c r="Y52" s="186">
        <f>สูตรข้อมูล!AW51</f>
        <v>0</v>
      </c>
      <c r="Z52" s="186">
        <f>สูตรข้อมูล!AY51</f>
        <v>0</v>
      </c>
      <c r="AA52" s="186">
        <f>สูตรข้อมูล!BA51</f>
        <v>1</v>
      </c>
      <c r="AB52" s="186" t="str">
        <f t="shared" si="5"/>
        <v>C</v>
      </c>
      <c r="AC52" s="186" t="str">
        <f t="shared" si="10"/>
        <v>0C</v>
      </c>
      <c r="AD52" s="186" t="str">
        <f t="shared" si="6"/>
        <v>ไม่ผ่าน</v>
      </c>
    </row>
    <row r="53" spans="1:30" s="187" customFormat="1">
      <c r="A53" s="178">
        <v>49</v>
      </c>
      <c r="B53" s="178">
        <v>6</v>
      </c>
      <c r="C53" s="179" t="s">
        <v>218</v>
      </c>
      <c r="D53" s="180" t="s">
        <v>60</v>
      </c>
      <c r="E53" s="181" t="s">
        <v>225</v>
      </c>
      <c r="F53" s="182" t="s">
        <v>166</v>
      </c>
      <c r="G53" s="183">
        <v>30</v>
      </c>
      <c r="H53" s="273" t="s">
        <v>169</v>
      </c>
      <c r="I53" s="184">
        <f>สูตรข้อมูล!F52</f>
        <v>2.04</v>
      </c>
      <c r="J53" s="184">
        <f>สูตรข้อมูล!G52</f>
        <v>1.93</v>
      </c>
      <c r="K53" s="184">
        <f>สูตรข้อมูล!H52</f>
        <v>0.94</v>
      </c>
      <c r="L53" s="310">
        <f>สูตรข้อมูล!J52</f>
        <v>21935800.039999999</v>
      </c>
      <c r="M53" s="310">
        <f>สูตรข้อมูล!AH52</f>
        <v>15857650.07</v>
      </c>
      <c r="N53" s="182">
        <f t="shared" si="7"/>
        <v>0</v>
      </c>
      <c r="O53" s="182">
        <f t="shared" si="1"/>
        <v>0</v>
      </c>
      <c r="P53" s="182">
        <f t="shared" si="2"/>
        <v>0</v>
      </c>
      <c r="Q53" s="185" t="str">
        <f t="shared" si="3"/>
        <v/>
      </c>
      <c r="R53" s="183">
        <f t="shared" si="12"/>
        <v>0</v>
      </c>
      <c r="S53" s="311">
        <f>สูตรข้อมูล!AG52</f>
        <v>16774542.449999999</v>
      </c>
      <c r="T53" s="311">
        <f>สูตรข้อมูล!K52</f>
        <v>-1160138.51</v>
      </c>
      <c r="U53" s="186">
        <f>สูตรข้อมูล!AM52</f>
        <v>1</v>
      </c>
      <c r="V53" s="186">
        <f>สูตรข้อมูล!AP52</f>
        <v>1</v>
      </c>
      <c r="W53" s="186">
        <f>สูตรข้อมูล!AS52</f>
        <v>0</v>
      </c>
      <c r="X53" s="186">
        <f>สูตรข้อมูล!AU52</f>
        <v>0</v>
      </c>
      <c r="Y53" s="186">
        <f>สูตรข้อมูล!AW52</f>
        <v>0</v>
      </c>
      <c r="Z53" s="186">
        <f>สูตรข้อมูล!AY52</f>
        <v>0</v>
      </c>
      <c r="AA53" s="186">
        <f>สูตรข้อมูล!BA52</f>
        <v>0</v>
      </c>
      <c r="AB53" s="186" t="str">
        <f t="shared" si="5"/>
        <v>C-</v>
      </c>
      <c r="AC53" s="188" t="str">
        <f t="shared" si="10"/>
        <v>0C-</v>
      </c>
      <c r="AD53" s="186" t="str">
        <f t="shared" si="6"/>
        <v>ไม่ผ่าน</v>
      </c>
    </row>
    <row r="54" spans="1:30" s="187" customFormat="1">
      <c r="A54" s="178">
        <v>50</v>
      </c>
      <c r="B54" s="178">
        <v>6</v>
      </c>
      <c r="C54" s="179" t="s">
        <v>226</v>
      </c>
      <c r="D54" s="180" t="s">
        <v>4</v>
      </c>
      <c r="E54" s="181" t="s">
        <v>227</v>
      </c>
      <c r="F54" s="182" t="s">
        <v>163</v>
      </c>
      <c r="G54" s="183">
        <v>580</v>
      </c>
      <c r="H54" s="273" t="s">
        <v>182</v>
      </c>
      <c r="I54" s="184">
        <f>สูตรข้อมูล!F53</f>
        <v>4.5</v>
      </c>
      <c r="J54" s="184">
        <f>สูตรข้อมูล!G53</f>
        <v>4.12</v>
      </c>
      <c r="K54" s="184">
        <f>สูตรข้อมูล!H53</f>
        <v>2.85</v>
      </c>
      <c r="L54" s="310">
        <f>สูตรข้อมูล!J53</f>
        <v>1286954142.2</v>
      </c>
      <c r="M54" s="310">
        <f>สูตรข้อมูล!AH53</f>
        <v>297502341.27999997</v>
      </c>
      <c r="N54" s="182">
        <f t="shared" si="7"/>
        <v>0</v>
      </c>
      <c r="O54" s="182">
        <f t="shared" si="1"/>
        <v>0</v>
      </c>
      <c r="P54" s="182">
        <f t="shared" si="2"/>
        <v>0</v>
      </c>
      <c r="Q54" s="185" t="str">
        <f t="shared" si="3"/>
        <v/>
      </c>
      <c r="R54" s="183">
        <f t="shared" si="12"/>
        <v>0</v>
      </c>
      <c r="S54" s="311">
        <f>สูตรข้อมูล!AG53</f>
        <v>325559831.24000001</v>
      </c>
      <c r="T54" s="311">
        <f>สูตรข้อมูล!K53</f>
        <v>719785091.69000006</v>
      </c>
      <c r="U54" s="186">
        <f>สูตรข้อมูล!AM53</f>
        <v>1</v>
      </c>
      <c r="V54" s="186">
        <f>สูตรข้อมูล!AP53</f>
        <v>0</v>
      </c>
      <c r="W54" s="186">
        <f>สูตรข้อมูล!AS53</f>
        <v>1</v>
      </c>
      <c r="X54" s="186">
        <f>สูตรข้อมูล!AU53</f>
        <v>0</v>
      </c>
      <c r="Y54" s="186">
        <f>สูตรข้อมูล!AW53</f>
        <v>1</v>
      </c>
      <c r="Z54" s="186">
        <f>สูตรข้อมูล!AY53</f>
        <v>0</v>
      </c>
      <c r="AA54" s="186">
        <f>สูตรข้อมูล!BA53</f>
        <v>1</v>
      </c>
      <c r="AB54" s="186" t="str">
        <f t="shared" si="5"/>
        <v>B-</v>
      </c>
      <c r="AC54" s="186" t="str">
        <f t="shared" si="10"/>
        <v>0B-</v>
      </c>
      <c r="AD54" s="186" t="str">
        <f t="shared" si="6"/>
        <v>ไม่ผ่าน</v>
      </c>
    </row>
    <row r="55" spans="1:30" s="187" customFormat="1" ht="63">
      <c r="A55" s="178">
        <v>51</v>
      </c>
      <c r="B55" s="178">
        <v>6</v>
      </c>
      <c r="C55" s="179" t="s">
        <v>226</v>
      </c>
      <c r="D55" s="180" t="s">
        <v>25</v>
      </c>
      <c r="E55" s="181" t="s">
        <v>228</v>
      </c>
      <c r="F55" s="182" t="s">
        <v>199</v>
      </c>
      <c r="G55" s="183">
        <v>162</v>
      </c>
      <c r="H55" s="273" t="s">
        <v>370</v>
      </c>
      <c r="I55" s="184">
        <f>สูตรข้อมูล!F54</f>
        <v>1.83</v>
      </c>
      <c r="J55" s="184">
        <f>สูตรข้อมูล!G54</f>
        <v>1.71</v>
      </c>
      <c r="K55" s="184">
        <f>สูตรข้อมูล!H54</f>
        <v>0.46</v>
      </c>
      <c r="L55" s="310">
        <f>สูตรข้อมูล!J54</f>
        <v>106549052.97</v>
      </c>
      <c r="M55" s="310">
        <f>สูตรข้อมูล!AH54</f>
        <v>63990043.990000002</v>
      </c>
      <c r="N55" s="182">
        <f t="shared" si="7"/>
        <v>1</v>
      </c>
      <c r="O55" s="182">
        <f t="shared" si="1"/>
        <v>0</v>
      </c>
      <c r="P55" s="182">
        <f t="shared" si="2"/>
        <v>0</v>
      </c>
      <c r="Q55" s="185" t="str">
        <f t="shared" si="3"/>
        <v/>
      </c>
      <c r="R55" s="183">
        <f t="shared" si="12"/>
        <v>1</v>
      </c>
      <c r="S55" s="311">
        <f>สูตรข้อมูล!AG54</f>
        <v>60238085.850000001</v>
      </c>
      <c r="T55" s="311">
        <f>สูตรข้อมูล!K54</f>
        <v>-67514925.769999996</v>
      </c>
      <c r="U55" s="186">
        <f>สูตรข้อมูล!AM54</f>
        <v>1</v>
      </c>
      <c r="V55" s="186">
        <f>สูตรข้อมูล!AP54</f>
        <v>0</v>
      </c>
      <c r="W55" s="186">
        <f>สูตรข้อมูล!AS54</f>
        <v>0</v>
      </c>
      <c r="X55" s="186">
        <f>สูตรข้อมูล!AU54</f>
        <v>0</v>
      </c>
      <c r="Y55" s="186">
        <f>สูตรข้อมูล!AW54</f>
        <v>0</v>
      </c>
      <c r="Z55" s="186">
        <f>สูตรข้อมูล!AY54</f>
        <v>0</v>
      </c>
      <c r="AA55" s="186">
        <f>สูตรข้อมูล!BA54</f>
        <v>0</v>
      </c>
      <c r="AB55" s="186" t="str">
        <f t="shared" si="5"/>
        <v>D</v>
      </c>
      <c r="AC55" s="186" t="str">
        <f t="shared" si="10"/>
        <v>1D</v>
      </c>
      <c r="AD55" s="186" t="str">
        <f t="shared" si="6"/>
        <v>ไม่ผ่าน</v>
      </c>
    </row>
    <row r="56" spans="1:30" s="187" customFormat="1">
      <c r="A56" s="178">
        <v>52</v>
      </c>
      <c r="B56" s="178">
        <v>6</v>
      </c>
      <c r="C56" s="179" t="s">
        <v>226</v>
      </c>
      <c r="D56" s="180" t="s">
        <v>26</v>
      </c>
      <c r="E56" s="181" t="s">
        <v>229</v>
      </c>
      <c r="F56" s="182" t="s">
        <v>166</v>
      </c>
      <c r="G56" s="183">
        <v>70</v>
      </c>
      <c r="H56" s="273" t="s">
        <v>167</v>
      </c>
      <c r="I56" s="184">
        <f>สูตรข้อมูล!F55</f>
        <v>3.63</v>
      </c>
      <c r="J56" s="184">
        <f>สูตรข้อมูล!G55</f>
        <v>3.51</v>
      </c>
      <c r="K56" s="184">
        <f>สูตรข้อมูล!H55</f>
        <v>1.77</v>
      </c>
      <c r="L56" s="310">
        <f>สูตรข้อมูล!J55</f>
        <v>89626132.450000003</v>
      </c>
      <c r="M56" s="310">
        <f>สูตรข้อมูล!AH55</f>
        <v>29546035.780000001</v>
      </c>
      <c r="N56" s="182">
        <f t="shared" si="7"/>
        <v>0</v>
      </c>
      <c r="O56" s="182">
        <f t="shared" si="1"/>
        <v>0</v>
      </c>
      <c r="P56" s="182">
        <f t="shared" si="2"/>
        <v>0</v>
      </c>
      <c r="Q56" s="185" t="str">
        <f t="shared" si="3"/>
        <v/>
      </c>
      <c r="R56" s="183">
        <f t="shared" si="12"/>
        <v>0</v>
      </c>
      <c r="S56" s="311">
        <f>สูตรข้อมูล!AG55</f>
        <v>36407109.289999999</v>
      </c>
      <c r="T56" s="311">
        <f>สูตรข้อมูล!K55</f>
        <v>26209192.579999998</v>
      </c>
      <c r="U56" s="186">
        <f>สูตรข้อมูล!AM55</f>
        <v>1</v>
      </c>
      <c r="V56" s="186">
        <f>สูตรข้อมูล!AP55</f>
        <v>0</v>
      </c>
      <c r="W56" s="186">
        <f>สูตรข้อมูล!AS55</f>
        <v>1</v>
      </c>
      <c r="X56" s="186">
        <f>สูตรข้อมูล!AU55</f>
        <v>0</v>
      </c>
      <c r="Y56" s="186">
        <f>สูตรข้อมูล!AW55</f>
        <v>0</v>
      </c>
      <c r="Z56" s="186">
        <f>สูตรข้อมูล!AY55</f>
        <v>0</v>
      </c>
      <c r="AA56" s="186">
        <f>สูตรข้อมูล!BA55</f>
        <v>1</v>
      </c>
      <c r="AB56" s="186" t="str">
        <f t="shared" si="5"/>
        <v>C</v>
      </c>
      <c r="AC56" s="186" t="str">
        <f t="shared" si="10"/>
        <v>0C</v>
      </c>
      <c r="AD56" s="186" t="str">
        <f t="shared" si="6"/>
        <v>ไม่ผ่าน</v>
      </c>
    </row>
    <row r="57" spans="1:30" s="187" customFormat="1">
      <c r="A57" s="178">
        <v>53</v>
      </c>
      <c r="B57" s="178">
        <v>6</v>
      </c>
      <c r="C57" s="179" t="s">
        <v>226</v>
      </c>
      <c r="D57" s="180" t="s">
        <v>27</v>
      </c>
      <c r="E57" s="181" t="s">
        <v>230</v>
      </c>
      <c r="F57" s="182" t="s">
        <v>199</v>
      </c>
      <c r="G57" s="183">
        <v>214</v>
      </c>
      <c r="H57" s="273" t="s">
        <v>371</v>
      </c>
      <c r="I57" s="184">
        <f>สูตรข้อมูล!F56</f>
        <v>3.32</v>
      </c>
      <c r="J57" s="184">
        <f>สูตรข้อมูล!G56</f>
        <v>3.14</v>
      </c>
      <c r="K57" s="184">
        <f>สูตรข้อมูล!H56</f>
        <v>0.89</v>
      </c>
      <c r="L57" s="310">
        <f>สูตรข้อมูล!J56</f>
        <v>287683088</v>
      </c>
      <c r="M57" s="310">
        <f>สูตรข้อมูล!AH56</f>
        <v>97872675.840000004</v>
      </c>
      <c r="N57" s="182">
        <f t="shared" si="7"/>
        <v>0</v>
      </c>
      <c r="O57" s="182">
        <f t="shared" si="1"/>
        <v>0</v>
      </c>
      <c r="P57" s="182">
        <f t="shared" si="2"/>
        <v>0</v>
      </c>
      <c r="Q57" s="185" t="str">
        <f t="shared" si="3"/>
        <v/>
      </c>
      <c r="R57" s="183">
        <f t="shared" si="12"/>
        <v>0</v>
      </c>
      <c r="S57" s="311">
        <f>สูตรข้อมูล!AG56</f>
        <v>90152694.340000004</v>
      </c>
      <c r="T57" s="311">
        <f>สูตรข้อมูล!K56</f>
        <v>-12278862.890000001</v>
      </c>
      <c r="U57" s="186">
        <f>สูตรข้อมูล!AM56</f>
        <v>1</v>
      </c>
      <c r="V57" s="186">
        <f>สูตรข้อมูล!AP56</f>
        <v>0</v>
      </c>
      <c r="W57" s="186">
        <f>สูตรข้อมูล!AS56</f>
        <v>0</v>
      </c>
      <c r="X57" s="186">
        <f>สูตรข้อมูล!AU56</f>
        <v>0</v>
      </c>
      <c r="Y57" s="186">
        <f>สูตรข้อมูล!AW56</f>
        <v>0</v>
      </c>
      <c r="Z57" s="186">
        <f>สูตรข้อมูล!AY56</f>
        <v>0</v>
      </c>
      <c r="AA57" s="186">
        <f>สูตรข้อมูล!BA56</f>
        <v>0</v>
      </c>
      <c r="AB57" s="186" t="str">
        <f t="shared" si="5"/>
        <v>D</v>
      </c>
      <c r="AC57" s="186" t="str">
        <f t="shared" si="10"/>
        <v>0D</v>
      </c>
      <c r="AD57" s="186" t="str">
        <f t="shared" si="6"/>
        <v>ไม่ผ่าน</v>
      </c>
    </row>
    <row r="58" spans="1:30" s="187" customFormat="1">
      <c r="A58" s="178">
        <v>54</v>
      </c>
      <c r="B58" s="178">
        <v>6</v>
      </c>
      <c r="C58" s="179" t="s">
        <v>226</v>
      </c>
      <c r="D58" s="180" t="s">
        <v>28</v>
      </c>
      <c r="E58" s="181" t="s">
        <v>231</v>
      </c>
      <c r="F58" s="182" t="s">
        <v>166</v>
      </c>
      <c r="G58" s="183">
        <v>43</v>
      </c>
      <c r="H58" s="273" t="s">
        <v>169</v>
      </c>
      <c r="I58" s="184">
        <f>สูตรข้อมูล!F57</f>
        <v>2.58</v>
      </c>
      <c r="J58" s="184">
        <f>สูตรข้อมูล!G57</f>
        <v>2.48</v>
      </c>
      <c r="K58" s="184">
        <f>สูตรข้อมูล!H57</f>
        <v>0.62</v>
      </c>
      <c r="L58" s="310">
        <f>สูตรข้อมูล!J57</f>
        <v>50637956.990000002</v>
      </c>
      <c r="M58" s="310">
        <f>สูตรข้อมูล!AH57</f>
        <v>16705328.359999999</v>
      </c>
      <c r="N58" s="182">
        <f t="shared" si="7"/>
        <v>1</v>
      </c>
      <c r="O58" s="182">
        <f t="shared" si="1"/>
        <v>0</v>
      </c>
      <c r="P58" s="182">
        <f t="shared" si="2"/>
        <v>0</v>
      </c>
      <c r="Q58" s="185" t="str">
        <f t="shared" si="3"/>
        <v/>
      </c>
      <c r="R58" s="183">
        <f t="shared" si="12"/>
        <v>1</v>
      </c>
      <c r="S58" s="311">
        <f>สูตรข้อมูล!AG57</f>
        <v>18190999.91</v>
      </c>
      <c r="T58" s="311">
        <f>สูตรข้อมูล!K57</f>
        <v>-12232864.74</v>
      </c>
      <c r="U58" s="186">
        <f>สูตรข้อมูล!AM57</f>
        <v>1</v>
      </c>
      <c r="V58" s="186">
        <f>สูตรข้อมูล!AP57</f>
        <v>0</v>
      </c>
      <c r="W58" s="186">
        <f>สูตรข้อมูล!AS57</f>
        <v>1</v>
      </c>
      <c r="X58" s="186">
        <f>สูตรข้อมูล!AU57</f>
        <v>0</v>
      </c>
      <c r="Y58" s="186">
        <f>สูตรข้อมูล!AW57</f>
        <v>0</v>
      </c>
      <c r="Z58" s="186">
        <f>สูตรข้อมูล!AY57</f>
        <v>0</v>
      </c>
      <c r="AA58" s="186">
        <f>สูตรข้อมูล!BA57</f>
        <v>1</v>
      </c>
      <c r="AB58" s="186" t="str">
        <f t="shared" si="5"/>
        <v>C</v>
      </c>
      <c r="AC58" s="186" t="str">
        <f t="shared" si="10"/>
        <v>1C</v>
      </c>
      <c r="AD58" s="186" t="str">
        <f t="shared" si="6"/>
        <v>ไม่ผ่าน</v>
      </c>
    </row>
    <row r="59" spans="1:30" s="187" customFormat="1">
      <c r="A59" s="178">
        <v>55</v>
      </c>
      <c r="B59" s="178">
        <v>6</v>
      </c>
      <c r="C59" s="179" t="s">
        <v>226</v>
      </c>
      <c r="D59" s="180" t="s">
        <v>29</v>
      </c>
      <c r="E59" s="181" t="s">
        <v>232</v>
      </c>
      <c r="F59" s="182" t="s">
        <v>166</v>
      </c>
      <c r="G59" s="183">
        <v>48</v>
      </c>
      <c r="H59" s="273" t="s">
        <v>365</v>
      </c>
      <c r="I59" s="184">
        <f>สูตรข้อมูล!F58</f>
        <v>5.46</v>
      </c>
      <c r="J59" s="184">
        <f>สูตรข้อมูล!G58</f>
        <v>5.33</v>
      </c>
      <c r="K59" s="184">
        <f>สูตรข้อมูล!H58</f>
        <v>2.17</v>
      </c>
      <c r="L59" s="310">
        <f>สูตรข้อมูล!J58</f>
        <v>201851179.97999999</v>
      </c>
      <c r="M59" s="310">
        <f>สูตรข้อมูล!AH58</f>
        <v>50235140.590000004</v>
      </c>
      <c r="N59" s="182">
        <f t="shared" si="7"/>
        <v>0</v>
      </c>
      <c r="O59" s="182">
        <f t="shared" si="1"/>
        <v>0</v>
      </c>
      <c r="P59" s="182">
        <f t="shared" si="2"/>
        <v>0</v>
      </c>
      <c r="Q59" s="185" t="str">
        <f t="shared" si="3"/>
        <v/>
      </c>
      <c r="R59" s="183">
        <f>+N59+O59+P59</f>
        <v>0</v>
      </c>
      <c r="S59" s="311">
        <f>สูตรข้อมูล!AG58</f>
        <v>51922508.619999997</v>
      </c>
      <c r="T59" s="311">
        <f>สูตรข้อมูล!K58</f>
        <v>53157778.259999998</v>
      </c>
      <c r="U59" s="186">
        <f>สูตรข้อมูล!AM58</f>
        <v>1</v>
      </c>
      <c r="V59" s="186">
        <f>สูตรข้อมูล!AP58</f>
        <v>1</v>
      </c>
      <c r="W59" s="186">
        <f>สูตรข้อมูล!AS58</f>
        <v>0</v>
      </c>
      <c r="X59" s="186">
        <f>สูตรข้อมูล!AU58</f>
        <v>0</v>
      </c>
      <c r="Y59" s="186">
        <f>สูตรข้อมูล!AW58</f>
        <v>0</v>
      </c>
      <c r="Z59" s="186">
        <f>สูตรข้อมูล!AY58</f>
        <v>0</v>
      </c>
      <c r="AA59" s="186">
        <f>สูตรข้อมูล!BA58</f>
        <v>1</v>
      </c>
      <c r="AB59" s="186" t="str">
        <f t="shared" si="5"/>
        <v>C</v>
      </c>
      <c r="AC59" s="186" t="str">
        <f t="shared" si="10"/>
        <v>0C</v>
      </c>
      <c r="AD59" s="186" t="str">
        <f t="shared" si="6"/>
        <v>ไม่ผ่าน</v>
      </c>
    </row>
    <row r="60" spans="1:30" s="187" customFormat="1">
      <c r="A60" s="178">
        <v>56</v>
      </c>
      <c r="B60" s="178">
        <v>6</v>
      </c>
      <c r="C60" s="179" t="s">
        <v>226</v>
      </c>
      <c r="D60" s="180" t="s">
        <v>30</v>
      </c>
      <c r="E60" s="181" t="s">
        <v>233</v>
      </c>
      <c r="F60" s="182" t="s">
        <v>166</v>
      </c>
      <c r="G60" s="183">
        <v>75</v>
      </c>
      <c r="H60" s="273" t="s">
        <v>167</v>
      </c>
      <c r="I60" s="184">
        <f>สูตรข้อมูล!F59</f>
        <v>4.54</v>
      </c>
      <c r="J60" s="184">
        <f>สูตรข้อมูล!G59</f>
        <v>4.4400000000000004</v>
      </c>
      <c r="K60" s="184">
        <f>สูตรข้อมูล!H59</f>
        <v>1.08</v>
      </c>
      <c r="L60" s="310">
        <f>สูตรข้อมูล!J59</f>
        <v>295246477.76999998</v>
      </c>
      <c r="M60" s="310">
        <f>สูตรข้อมูล!AH59</f>
        <v>140170464.81999999</v>
      </c>
      <c r="N60" s="182">
        <f t="shared" si="7"/>
        <v>0</v>
      </c>
      <c r="O60" s="182">
        <f t="shared" si="1"/>
        <v>0</v>
      </c>
      <c r="P60" s="182">
        <f t="shared" si="2"/>
        <v>0</v>
      </c>
      <c r="Q60" s="185" t="str">
        <f t="shared" si="3"/>
        <v/>
      </c>
      <c r="R60" s="183">
        <f t="shared" ref="R60:R67" si="13">+N60+O60+P60</f>
        <v>0</v>
      </c>
      <c r="S60" s="311">
        <f>สูตรข้อมูล!AG59</f>
        <v>142353689.16999999</v>
      </c>
      <c r="T60" s="311">
        <f>สูตรข้อมูล!K59</f>
        <v>6753619.4800000004</v>
      </c>
      <c r="U60" s="186">
        <f>สูตรข้อมูล!AM59</f>
        <v>1</v>
      </c>
      <c r="V60" s="186">
        <f>สูตรข้อมูล!AP59</f>
        <v>1</v>
      </c>
      <c r="W60" s="186">
        <f>สูตรข้อมูล!AS59</f>
        <v>0</v>
      </c>
      <c r="X60" s="186">
        <f>สูตรข้อมูล!AU59</f>
        <v>0</v>
      </c>
      <c r="Y60" s="186">
        <f>สูตรข้อมูล!AW59</f>
        <v>0</v>
      </c>
      <c r="Z60" s="186">
        <f>สูตรข้อมูล!AY59</f>
        <v>0</v>
      </c>
      <c r="AA60" s="186">
        <f>สูตรข้อมูล!BA59</f>
        <v>0</v>
      </c>
      <c r="AB60" s="186" t="str">
        <f t="shared" si="5"/>
        <v>C-</v>
      </c>
      <c r="AC60" s="186" t="str">
        <f t="shared" si="10"/>
        <v>0C-</v>
      </c>
      <c r="AD60" s="186" t="str">
        <f t="shared" si="6"/>
        <v>ไม่ผ่าน</v>
      </c>
    </row>
    <row r="61" spans="1:30" s="187" customFormat="1" ht="42">
      <c r="A61" s="178">
        <v>57</v>
      </c>
      <c r="B61" s="178">
        <v>6</v>
      </c>
      <c r="C61" s="179" t="s">
        <v>226</v>
      </c>
      <c r="D61" s="180" t="s">
        <v>69</v>
      </c>
      <c r="E61" s="181" t="s">
        <v>234</v>
      </c>
      <c r="F61" s="182" t="s">
        <v>166</v>
      </c>
      <c r="G61" s="183">
        <v>30</v>
      </c>
      <c r="H61" s="273" t="s">
        <v>169</v>
      </c>
      <c r="I61" s="184">
        <f>สูตรข้อมูล!F60</f>
        <v>4.42</v>
      </c>
      <c r="J61" s="184">
        <f>สูตรข้อมูล!G60</f>
        <v>4.18</v>
      </c>
      <c r="K61" s="184">
        <f>สูตรข้อมูล!H60</f>
        <v>1.06</v>
      </c>
      <c r="L61" s="310">
        <f>สูตรข้อมูล!J60</f>
        <v>63513345</v>
      </c>
      <c r="M61" s="310">
        <f>สูตรข้อมูล!AH60</f>
        <v>27473026.77</v>
      </c>
      <c r="N61" s="182">
        <f t="shared" si="7"/>
        <v>0</v>
      </c>
      <c r="O61" s="182">
        <f t="shared" si="1"/>
        <v>0</v>
      </c>
      <c r="P61" s="182">
        <f t="shared" si="2"/>
        <v>0</v>
      </c>
      <c r="Q61" s="185" t="str">
        <f t="shared" si="3"/>
        <v/>
      </c>
      <c r="R61" s="183">
        <f t="shared" si="13"/>
        <v>0</v>
      </c>
      <c r="S61" s="311">
        <f>สูตรข้อมูล!AG60</f>
        <v>27913095.449999999</v>
      </c>
      <c r="T61" s="311">
        <f>สูตรข้อมูล!K60</f>
        <v>1186335.94</v>
      </c>
      <c r="U61" s="186">
        <f>สูตรข้อมูล!AM60</f>
        <v>1</v>
      </c>
      <c r="V61" s="186">
        <f>สูตรข้อมูล!AP60</f>
        <v>1</v>
      </c>
      <c r="W61" s="186">
        <f>สูตรข้อมูล!AS60</f>
        <v>0</v>
      </c>
      <c r="X61" s="186">
        <f>สูตรข้อมูล!AU60</f>
        <v>0</v>
      </c>
      <c r="Y61" s="186">
        <f>สูตรข้อมูล!AW60</f>
        <v>0</v>
      </c>
      <c r="Z61" s="186">
        <f>สูตรข้อมูล!AY60</f>
        <v>0</v>
      </c>
      <c r="AA61" s="186">
        <f>สูตรข้อมูล!BA60</f>
        <v>0</v>
      </c>
      <c r="AB61" s="186" t="str">
        <f t="shared" si="5"/>
        <v>C-</v>
      </c>
      <c r="AC61" s="186" t="str">
        <f t="shared" si="10"/>
        <v>0C-</v>
      </c>
      <c r="AD61" s="186" t="str">
        <f t="shared" si="6"/>
        <v>ไม่ผ่าน</v>
      </c>
    </row>
    <row r="62" spans="1:30" s="187" customFormat="1">
      <c r="A62" s="178">
        <v>58</v>
      </c>
      <c r="B62" s="178">
        <v>6</v>
      </c>
      <c r="C62" s="179" t="s">
        <v>226</v>
      </c>
      <c r="D62" s="180" t="s">
        <v>70</v>
      </c>
      <c r="E62" s="181" t="s">
        <v>235</v>
      </c>
      <c r="F62" s="182" t="s">
        <v>166</v>
      </c>
      <c r="G62" s="183">
        <v>30</v>
      </c>
      <c r="H62" s="273" t="s">
        <v>169</v>
      </c>
      <c r="I62" s="184">
        <f>สูตรข้อมูล!F61</f>
        <v>5.3</v>
      </c>
      <c r="J62" s="184">
        <f>สูตรข้อมูล!G61</f>
        <v>5.0599999999999996</v>
      </c>
      <c r="K62" s="184">
        <f>สูตรข้อมูล!H61</f>
        <v>3.01</v>
      </c>
      <c r="L62" s="310">
        <f>สูตรข้อมูล!J61</f>
        <v>169722734.91999999</v>
      </c>
      <c r="M62" s="310">
        <f>สูตรข้อมูล!AH61</f>
        <v>60741630.850000001</v>
      </c>
      <c r="N62" s="182">
        <f t="shared" si="7"/>
        <v>0</v>
      </c>
      <c r="O62" s="182">
        <f t="shared" si="1"/>
        <v>0</v>
      </c>
      <c r="P62" s="182">
        <f t="shared" si="2"/>
        <v>0</v>
      </c>
      <c r="Q62" s="185" t="str">
        <f t="shared" si="3"/>
        <v/>
      </c>
      <c r="R62" s="183">
        <f t="shared" si="13"/>
        <v>0</v>
      </c>
      <c r="S62" s="311">
        <f>สูตรข้อมูล!AG61</f>
        <v>61230178.420000002</v>
      </c>
      <c r="T62" s="311">
        <f>สูตรข้อมูล!K61</f>
        <v>79426837.629999995</v>
      </c>
      <c r="U62" s="186">
        <f>สูตรข้อมูล!AM61</f>
        <v>1</v>
      </c>
      <c r="V62" s="186">
        <f>สูตรข้อมูล!AP61</f>
        <v>1</v>
      </c>
      <c r="W62" s="186">
        <f>สูตรข้อมูล!AS61</f>
        <v>0</v>
      </c>
      <c r="X62" s="186">
        <f>สูตรข้อมูล!AU61</f>
        <v>0</v>
      </c>
      <c r="Y62" s="186">
        <f>สูตรข้อมูล!AW61</f>
        <v>0</v>
      </c>
      <c r="Z62" s="186">
        <f>สูตรข้อมูล!AY61</f>
        <v>0</v>
      </c>
      <c r="AA62" s="186">
        <f>สูตรข้อมูล!BA61</f>
        <v>0</v>
      </c>
      <c r="AB62" s="186" t="str">
        <f t="shared" si="5"/>
        <v>C-</v>
      </c>
      <c r="AC62" s="188" t="str">
        <f t="shared" si="10"/>
        <v>0C-</v>
      </c>
      <c r="AD62" s="186" t="str">
        <f t="shared" si="6"/>
        <v>ไม่ผ่าน</v>
      </c>
    </row>
    <row r="63" spans="1:30" s="187" customFormat="1">
      <c r="A63" s="178">
        <v>59</v>
      </c>
      <c r="B63" s="178">
        <v>6</v>
      </c>
      <c r="C63" s="179" t="s">
        <v>236</v>
      </c>
      <c r="D63" s="180" t="s">
        <v>7</v>
      </c>
      <c r="E63" s="181" t="s">
        <v>237</v>
      </c>
      <c r="F63" s="182" t="s">
        <v>163</v>
      </c>
      <c r="G63" s="183">
        <v>600</v>
      </c>
      <c r="H63" s="273" t="s">
        <v>182</v>
      </c>
      <c r="I63" s="184">
        <f>สูตรข้อมูล!F62</f>
        <v>6.28</v>
      </c>
      <c r="J63" s="184">
        <f>สูตรข้อมูล!G62</f>
        <v>5.82</v>
      </c>
      <c r="K63" s="184">
        <f>สูตรข้อมูล!H62</f>
        <v>3.22</v>
      </c>
      <c r="L63" s="310">
        <f>สูตรข้อมูล!J62</f>
        <v>1441696921.97</v>
      </c>
      <c r="M63" s="310">
        <f>สูตรข้อมูล!AH62</f>
        <v>339813524.70999998</v>
      </c>
      <c r="N63" s="182">
        <f t="shared" si="7"/>
        <v>0</v>
      </c>
      <c r="O63" s="182">
        <f t="shared" si="1"/>
        <v>0</v>
      </c>
      <c r="P63" s="182">
        <f t="shared" si="2"/>
        <v>0</v>
      </c>
      <c r="Q63" s="185" t="str">
        <f t="shared" si="3"/>
        <v/>
      </c>
      <c r="R63" s="183">
        <f t="shared" si="13"/>
        <v>0</v>
      </c>
      <c r="S63" s="311">
        <f>สูตรข้อมูล!AG62</f>
        <v>371026365.05000001</v>
      </c>
      <c r="T63" s="311">
        <f>สูตรข้อมูล!K62</f>
        <v>595752795.13999999</v>
      </c>
      <c r="U63" s="186">
        <f>สูตรข้อมูล!AM62</f>
        <v>1</v>
      </c>
      <c r="V63" s="186">
        <f>สูตรข้อมูล!AP62</f>
        <v>0</v>
      </c>
      <c r="W63" s="186">
        <f>สูตรข้อมูล!AS62</f>
        <v>1</v>
      </c>
      <c r="X63" s="186">
        <f>สูตรข้อมูล!AU62</f>
        <v>1</v>
      </c>
      <c r="Y63" s="186">
        <f>สูตรข้อมูล!AW62</f>
        <v>0</v>
      </c>
      <c r="Z63" s="186">
        <f>สูตรข้อมูล!AY62</f>
        <v>1</v>
      </c>
      <c r="AA63" s="186">
        <f>สูตรข้อมูล!BA62</f>
        <v>0</v>
      </c>
      <c r="AB63" s="186" t="str">
        <f t="shared" si="5"/>
        <v>B-</v>
      </c>
      <c r="AC63" s="186" t="str">
        <f t="shared" si="10"/>
        <v>0B-</v>
      </c>
      <c r="AD63" s="186" t="str">
        <f t="shared" si="6"/>
        <v>ไม่ผ่าน</v>
      </c>
    </row>
    <row r="64" spans="1:30" s="187" customFormat="1">
      <c r="A64" s="178">
        <v>60</v>
      </c>
      <c r="B64" s="178">
        <v>6</v>
      </c>
      <c r="C64" s="179" t="s">
        <v>236</v>
      </c>
      <c r="D64" s="180" t="s">
        <v>11</v>
      </c>
      <c r="E64" s="181" t="s">
        <v>238</v>
      </c>
      <c r="F64" s="182" t="s">
        <v>166</v>
      </c>
      <c r="G64" s="183">
        <v>163</v>
      </c>
      <c r="H64" s="273" t="s">
        <v>369</v>
      </c>
      <c r="I64" s="184">
        <f>สูตรข้อมูล!F63</f>
        <v>2.82</v>
      </c>
      <c r="J64" s="184">
        <f>สูตรข้อมูล!G63</f>
        <v>2.75</v>
      </c>
      <c r="K64" s="184">
        <f>สูตรข้อมูล!H63</f>
        <v>2.19</v>
      </c>
      <c r="L64" s="310">
        <f>สูตรข้อมูล!J63</f>
        <v>196513722.46000001</v>
      </c>
      <c r="M64" s="310">
        <f>สูตรข้อมูล!AH63</f>
        <v>65670871.210000001</v>
      </c>
      <c r="N64" s="182">
        <f t="shared" si="7"/>
        <v>0</v>
      </c>
      <c r="O64" s="182">
        <f t="shared" si="1"/>
        <v>0</v>
      </c>
      <c r="P64" s="182">
        <f t="shared" si="2"/>
        <v>0</v>
      </c>
      <c r="Q64" s="185" t="str">
        <f t="shared" si="3"/>
        <v/>
      </c>
      <c r="R64" s="183">
        <f t="shared" si="13"/>
        <v>0</v>
      </c>
      <c r="S64" s="311">
        <f>สูตรข้อมูล!AG63</f>
        <v>70518634.819999993</v>
      </c>
      <c r="T64" s="311">
        <f>สูตรข้อมูล!K63</f>
        <v>117620207.64</v>
      </c>
      <c r="U64" s="186">
        <f>สูตรข้อมูล!AM63</f>
        <v>1</v>
      </c>
      <c r="V64" s="186">
        <f>สูตรข้อมูล!AP63</f>
        <v>0</v>
      </c>
      <c r="W64" s="186">
        <f>สูตรข้อมูล!AS63</f>
        <v>0</v>
      </c>
      <c r="X64" s="186">
        <f>สูตรข้อมูล!AU63</f>
        <v>0</v>
      </c>
      <c r="Y64" s="186">
        <f>สูตรข้อมูล!AW63</f>
        <v>0</v>
      </c>
      <c r="Z64" s="186">
        <f>สูตรข้อมูล!AY63</f>
        <v>0</v>
      </c>
      <c r="AA64" s="186">
        <f>สูตรข้อมูล!BA63</f>
        <v>0</v>
      </c>
      <c r="AB64" s="186" t="str">
        <f t="shared" si="5"/>
        <v>D</v>
      </c>
      <c r="AC64" s="186" t="str">
        <f t="shared" si="10"/>
        <v>0D</v>
      </c>
      <c r="AD64" s="186" t="str">
        <f t="shared" si="6"/>
        <v>ไม่ผ่าน</v>
      </c>
    </row>
    <row r="65" spans="1:30" s="187" customFormat="1">
      <c r="A65" s="178">
        <v>61</v>
      </c>
      <c r="B65" s="178">
        <v>6</v>
      </c>
      <c r="C65" s="179" t="s">
        <v>236</v>
      </c>
      <c r="D65" s="180" t="s">
        <v>12</v>
      </c>
      <c r="E65" s="181" t="s">
        <v>239</v>
      </c>
      <c r="F65" s="182" t="s">
        <v>199</v>
      </c>
      <c r="G65" s="183">
        <v>232</v>
      </c>
      <c r="H65" s="273" t="s">
        <v>371</v>
      </c>
      <c r="I65" s="184">
        <f>สูตรข้อมูล!F64</f>
        <v>4.2</v>
      </c>
      <c r="J65" s="184">
        <f>สูตรข้อมูล!G64</f>
        <v>4.09</v>
      </c>
      <c r="K65" s="184">
        <f>สูตรข้อมูล!H64</f>
        <v>3.93</v>
      </c>
      <c r="L65" s="310">
        <f>สูตรข้อมูล!J64</f>
        <v>736147372.48000002</v>
      </c>
      <c r="M65" s="310">
        <f>สูตรข้อมูล!AH64</f>
        <v>79012319.170000002</v>
      </c>
      <c r="N65" s="182">
        <f t="shared" si="7"/>
        <v>0</v>
      </c>
      <c r="O65" s="182">
        <f t="shared" si="1"/>
        <v>0</v>
      </c>
      <c r="P65" s="182">
        <f t="shared" si="2"/>
        <v>0</v>
      </c>
      <c r="Q65" s="185" t="str">
        <f t="shared" si="3"/>
        <v/>
      </c>
      <c r="R65" s="183">
        <f t="shared" si="13"/>
        <v>0</v>
      </c>
      <c r="S65" s="311">
        <f>สูตรข้อมูล!AG64</f>
        <v>89049147.340000004</v>
      </c>
      <c r="T65" s="311">
        <f>สูตรข้อมูล!K64</f>
        <v>674383241.48000002</v>
      </c>
      <c r="U65" s="186">
        <f>สูตรข้อมูล!AM64</f>
        <v>1</v>
      </c>
      <c r="V65" s="186">
        <f>สูตรข้อมูล!AP64</f>
        <v>0</v>
      </c>
      <c r="W65" s="186">
        <f>สูตรข้อมูล!AS64</f>
        <v>0</v>
      </c>
      <c r="X65" s="186">
        <f>สูตรข้อมูล!AU64</f>
        <v>1</v>
      </c>
      <c r="Y65" s="186">
        <f>สูตรข้อมูล!AW64</f>
        <v>1</v>
      </c>
      <c r="Z65" s="186">
        <f>สูตรข้อมูล!AY64</f>
        <v>1</v>
      </c>
      <c r="AA65" s="186">
        <f>สูตรข้อมูล!BA64</f>
        <v>0</v>
      </c>
      <c r="AB65" s="186" t="str">
        <f t="shared" si="5"/>
        <v>B-</v>
      </c>
      <c r="AC65" s="186" t="str">
        <f t="shared" si="10"/>
        <v>0B-</v>
      </c>
      <c r="AD65" s="186" t="str">
        <f t="shared" si="6"/>
        <v>ไม่ผ่าน</v>
      </c>
    </row>
    <row r="66" spans="1:30" s="187" customFormat="1">
      <c r="A66" s="178">
        <v>62</v>
      </c>
      <c r="B66" s="178">
        <v>6</v>
      </c>
      <c r="C66" s="179" t="s">
        <v>236</v>
      </c>
      <c r="D66" s="180" t="s">
        <v>13</v>
      </c>
      <c r="E66" s="181" t="s">
        <v>240</v>
      </c>
      <c r="F66" s="182" t="s">
        <v>166</v>
      </c>
      <c r="G66" s="183">
        <v>108</v>
      </c>
      <c r="H66" s="273" t="s">
        <v>176</v>
      </c>
      <c r="I66" s="184">
        <f>สูตรข้อมูล!F65</f>
        <v>4.49</v>
      </c>
      <c r="J66" s="184">
        <f>สูตรข้อมูล!G65</f>
        <v>4.3099999999999996</v>
      </c>
      <c r="K66" s="184">
        <f>สูตรข้อมูล!H65</f>
        <v>4</v>
      </c>
      <c r="L66" s="310">
        <f>สูตรข้อมูล!J65</f>
        <v>168729755.72999999</v>
      </c>
      <c r="M66" s="310">
        <f>สูตรข้อมูล!AH65</f>
        <v>122216474.52</v>
      </c>
      <c r="N66" s="182">
        <f t="shared" si="7"/>
        <v>0</v>
      </c>
      <c r="O66" s="182">
        <f t="shared" si="1"/>
        <v>0</v>
      </c>
      <c r="P66" s="182">
        <f t="shared" si="2"/>
        <v>0</v>
      </c>
      <c r="Q66" s="185" t="str">
        <f t="shared" si="3"/>
        <v/>
      </c>
      <c r="R66" s="183">
        <f t="shared" si="13"/>
        <v>0</v>
      </c>
      <c r="S66" s="311">
        <f>สูตรข้อมูล!AG65</f>
        <v>125142004.52</v>
      </c>
      <c r="T66" s="311">
        <f>สูตรข้อมูล!K65</f>
        <v>145141285.56</v>
      </c>
      <c r="U66" s="186">
        <f>สูตรข้อมูล!AM65</f>
        <v>1</v>
      </c>
      <c r="V66" s="186">
        <f>สูตรข้อมูล!AP65</f>
        <v>1</v>
      </c>
      <c r="W66" s="186">
        <f>สูตรข้อมูล!AS65</f>
        <v>0</v>
      </c>
      <c r="X66" s="186">
        <f>สูตรข้อมูล!AU65</f>
        <v>1</v>
      </c>
      <c r="Y66" s="186">
        <f>สูตรข้อมูล!AW65</f>
        <v>0</v>
      </c>
      <c r="Z66" s="186">
        <f>สูตรข้อมูล!AY65</f>
        <v>0</v>
      </c>
      <c r="AA66" s="186">
        <f>สูตรข้อมูล!BA65</f>
        <v>0</v>
      </c>
      <c r="AB66" s="186" t="str">
        <f t="shared" si="5"/>
        <v>C</v>
      </c>
      <c r="AC66" s="186" t="str">
        <f t="shared" si="10"/>
        <v>0C</v>
      </c>
      <c r="AD66" s="186" t="str">
        <f t="shared" si="6"/>
        <v>ไม่ผ่าน</v>
      </c>
    </row>
    <row r="67" spans="1:30" s="187" customFormat="1">
      <c r="A67" s="178">
        <v>63</v>
      </c>
      <c r="B67" s="178">
        <v>6</v>
      </c>
      <c r="C67" s="179" t="s">
        <v>236</v>
      </c>
      <c r="D67" s="180" t="s">
        <v>14</v>
      </c>
      <c r="E67" s="181" t="s">
        <v>241</v>
      </c>
      <c r="F67" s="182" t="s">
        <v>166</v>
      </c>
      <c r="G67" s="183">
        <v>51</v>
      </c>
      <c r="H67" s="273" t="s">
        <v>242</v>
      </c>
      <c r="I67" s="184">
        <f>สูตรข้อมูล!F66</f>
        <v>2.71</v>
      </c>
      <c r="J67" s="184">
        <f>สูตรข้อมูล!G66</f>
        <v>2.4700000000000002</v>
      </c>
      <c r="K67" s="184">
        <f>สูตรข้อมูล!H66</f>
        <v>1.63</v>
      </c>
      <c r="L67" s="310">
        <f>สูตรข้อมูล!J66</f>
        <v>71563672.769999996</v>
      </c>
      <c r="M67" s="310">
        <f>สูตรข้อมูล!AH66</f>
        <v>37046479.609999999</v>
      </c>
      <c r="N67" s="182">
        <f t="shared" si="7"/>
        <v>0</v>
      </c>
      <c r="O67" s="182">
        <f t="shared" si="1"/>
        <v>0</v>
      </c>
      <c r="P67" s="182">
        <f t="shared" si="2"/>
        <v>0</v>
      </c>
      <c r="Q67" s="185" t="str">
        <f t="shared" si="3"/>
        <v/>
      </c>
      <c r="R67" s="183">
        <f t="shared" si="13"/>
        <v>0</v>
      </c>
      <c r="S67" s="311">
        <f>สูตรข้อมูล!AG66</f>
        <v>39862887.109999999</v>
      </c>
      <c r="T67" s="311">
        <f>สูตรข้อมูล!K66</f>
        <v>26300700.77</v>
      </c>
      <c r="U67" s="186">
        <f>สูตรข้อมูล!AM66</f>
        <v>1</v>
      </c>
      <c r="V67" s="186">
        <f>สูตรข้อมูล!AP66</f>
        <v>1</v>
      </c>
      <c r="W67" s="186">
        <f>สูตรข้อมูล!AS66</f>
        <v>0</v>
      </c>
      <c r="X67" s="186">
        <f>สูตรข้อมูล!AU66</f>
        <v>0</v>
      </c>
      <c r="Y67" s="186">
        <f>สูตรข้อมูล!AW66</f>
        <v>0</v>
      </c>
      <c r="Z67" s="186">
        <f>สูตรข้อมูล!AY66</f>
        <v>1</v>
      </c>
      <c r="AA67" s="186">
        <f>สูตรข้อมูล!BA66</f>
        <v>0</v>
      </c>
      <c r="AB67" s="186" t="str">
        <f t="shared" si="5"/>
        <v>C</v>
      </c>
      <c r="AC67" s="186" t="str">
        <f t="shared" si="10"/>
        <v>0C</v>
      </c>
      <c r="AD67" s="186" t="str">
        <f t="shared" si="6"/>
        <v>ไม่ผ่าน</v>
      </c>
    </row>
    <row r="68" spans="1:30" s="187" customFormat="1">
      <c r="A68" s="178">
        <v>64</v>
      </c>
      <c r="B68" s="178">
        <v>6</v>
      </c>
      <c r="C68" s="179" t="s">
        <v>236</v>
      </c>
      <c r="D68" s="180" t="s">
        <v>72</v>
      </c>
      <c r="E68" s="181" t="s">
        <v>243</v>
      </c>
      <c r="F68" s="182" t="s">
        <v>166</v>
      </c>
      <c r="G68" s="183">
        <v>15</v>
      </c>
      <c r="H68" s="273" t="s">
        <v>209</v>
      </c>
      <c r="I68" s="184">
        <f>สูตรข้อมูล!F67</f>
        <v>3.77</v>
      </c>
      <c r="J68" s="184">
        <f>สูตรข้อมูล!G67</f>
        <v>3.64</v>
      </c>
      <c r="K68" s="184">
        <f>สูตรข้อมูล!H67</f>
        <v>3.48</v>
      </c>
      <c r="L68" s="310">
        <f>สูตรข้อมูล!J67</f>
        <v>113101559.44</v>
      </c>
      <c r="M68" s="310">
        <f>สูตรข้อมูล!AH67</f>
        <v>14388660.779999999</v>
      </c>
      <c r="N68" s="182">
        <f t="shared" si="7"/>
        <v>0</v>
      </c>
      <c r="O68" s="182">
        <f t="shared" si="1"/>
        <v>0</v>
      </c>
      <c r="P68" s="182">
        <f t="shared" si="2"/>
        <v>0</v>
      </c>
      <c r="Q68" s="185" t="str">
        <f t="shared" si="3"/>
        <v/>
      </c>
      <c r="R68" s="183">
        <f>+N68+O68+P68</f>
        <v>0</v>
      </c>
      <c r="S68" s="311">
        <f>สูตรข้อมูล!AG67</f>
        <v>16321286.880000001</v>
      </c>
      <c r="T68" s="311">
        <f>สูตรข้อมูล!K67</f>
        <v>101411075.34</v>
      </c>
      <c r="U68" s="186">
        <f>สูตรข้อมูล!AM67</f>
        <v>1</v>
      </c>
      <c r="V68" s="186">
        <f>สูตรข้อมูล!AP67</f>
        <v>0</v>
      </c>
      <c r="W68" s="186">
        <f>สูตรข้อมูล!AS67</f>
        <v>0</v>
      </c>
      <c r="X68" s="186">
        <f>สูตรข้อมูล!AU67</f>
        <v>0</v>
      </c>
      <c r="Y68" s="186">
        <f>สูตรข้อมูล!AW67</f>
        <v>0</v>
      </c>
      <c r="Z68" s="186">
        <f>สูตรข้อมูล!AY67</f>
        <v>1</v>
      </c>
      <c r="AA68" s="186">
        <f>สูตรข้อมูล!BA67</f>
        <v>0</v>
      </c>
      <c r="AB68" s="186" t="str">
        <f t="shared" si="5"/>
        <v>C-</v>
      </c>
      <c r="AC68" s="186" t="str">
        <f t="shared" si="10"/>
        <v>0C-</v>
      </c>
      <c r="AD68" s="186" t="str">
        <f t="shared" si="6"/>
        <v>ไม่ผ่าน</v>
      </c>
    </row>
    <row r="69" spans="1:30" s="187" customFormat="1">
      <c r="A69" s="178">
        <v>65</v>
      </c>
      <c r="B69" s="178">
        <v>6</v>
      </c>
      <c r="C69" s="179" t="s">
        <v>244</v>
      </c>
      <c r="D69" s="180" t="s">
        <v>10</v>
      </c>
      <c r="E69" s="181" t="s">
        <v>245</v>
      </c>
      <c r="F69" s="182" t="s">
        <v>199</v>
      </c>
      <c r="G69" s="183">
        <v>440</v>
      </c>
      <c r="H69" s="275" t="s">
        <v>355</v>
      </c>
      <c r="I69" s="184">
        <f>สูตรข้อมูล!F68</f>
        <v>9.42</v>
      </c>
      <c r="J69" s="184">
        <f>สูตรข้อมูล!G68</f>
        <v>9.07</v>
      </c>
      <c r="K69" s="184">
        <f>สูตรข้อมูล!H68</f>
        <v>5.23</v>
      </c>
      <c r="L69" s="310">
        <f>สูตรข้อมูล!J68</f>
        <v>906543861.45000005</v>
      </c>
      <c r="M69" s="310">
        <f>สูตรข้อมูล!AH68</f>
        <v>256785585.86000001</v>
      </c>
      <c r="N69" s="182">
        <f t="shared" si="7"/>
        <v>0</v>
      </c>
      <c r="O69" s="182">
        <f t="shared" si="1"/>
        <v>0</v>
      </c>
      <c r="P69" s="182">
        <f t="shared" si="2"/>
        <v>0</v>
      </c>
      <c r="Q69" s="185" t="str">
        <f t="shared" si="3"/>
        <v/>
      </c>
      <c r="R69" s="183">
        <f t="shared" ref="R69:R76" si="14">+N69+O69+P69</f>
        <v>0</v>
      </c>
      <c r="S69" s="311">
        <f>สูตรข้อมูล!AG68</f>
        <v>245831525.65000001</v>
      </c>
      <c r="T69" s="311">
        <f>สูตรข้อมูล!K68</f>
        <v>456274699.14999998</v>
      </c>
      <c r="U69" s="186">
        <f>สูตรข้อมูล!AM68</f>
        <v>1</v>
      </c>
      <c r="V69" s="186">
        <f>สูตรข้อมูล!AP68</f>
        <v>0</v>
      </c>
      <c r="W69" s="186">
        <f>สูตรข้อมูล!AS68</f>
        <v>1</v>
      </c>
      <c r="X69" s="186">
        <f>สูตรข้อมูล!AU68</f>
        <v>0</v>
      </c>
      <c r="Y69" s="186">
        <f>สูตรข้อมูล!AW68</f>
        <v>1</v>
      </c>
      <c r="Z69" s="186">
        <f>สูตรข้อมูล!AY68</f>
        <v>1</v>
      </c>
      <c r="AA69" s="186">
        <f>สูตรข้อมูล!BA68</f>
        <v>1</v>
      </c>
      <c r="AB69" s="186" t="str">
        <f>IF(COUNTIF(U69:AA69,"1")=7,"A",IF(COUNTIF(U69:AA69,"1")=6,"A-",IF(COUNTIF(U69:AA69,"1")=5,"B",IF(COUNTIF(U69:AA69,"1")=4,"B-",IF(COUNTIF(U69:AA69,"1")=3,"C",IF(COUNTIF(U69:AA69,"1")=2,"C-",IF(COUNTIF(U69:AA69,"1")=1,"D","F")))))))</f>
        <v>B</v>
      </c>
      <c r="AC69" s="186" t="str">
        <f t="shared" ref="AC69:AC77" si="15">R69&amp;AB69</f>
        <v>0B</v>
      </c>
      <c r="AD69" s="186" t="str">
        <f t="shared" si="6"/>
        <v>ผ่าน</v>
      </c>
    </row>
    <row r="70" spans="1:30" s="187" customFormat="1">
      <c r="A70" s="178">
        <v>66</v>
      </c>
      <c r="B70" s="178">
        <v>6</v>
      </c>
      <c r="C70" s="179" t="s">
        <v>244</v>
      </c>
      <c r="D70" s="180" t="s">
        <v>61</v>
      </c>
      <c r="E70" s="181" t="s">
        <v>246</v>
      </c>
      <c r="F70" s="182" t="s">
        <v>166</v>
      </c>
      <c r="G70" s="183">
        <v>36</v>
      </c>
      <c r="H70" s="273" t="s">
        <v>169</v>
      </c>
      <c r="I70" s="184">
        <f>สูตรข้อมูล!F69</f>
        <v>4.03</v>
      </c>
      <c r="J70" s="184">
        <f>สูตรข้อมูล!G69</f>
        <v>3.89</v>
      </c>
      <c r="K70" s="184">
        <f>สูตรข้อมูล!H69</f>
        <v>2.25</v>
      </c>
      <c r="L70" s="310">
        <f>สูตรข้อมูล!J69</f>
        <v>60023649.329999998</v>
      </c>
      <c r="M70" s="310">
        <f>สูตรข้อมูล!AH69</f>
        <v>32264569.760000002</v>
      </c>
      <c r="N70" s="182">
        <f t="shared" si="7"/>
        <v>0</v>
      </c>
      <c r="O70" s="182">
        <f t="shared" ref="O70:O77" si="16">IF(M70&lt;0,1,0)+IF(L70&lt;0,1,0)</f>
        <v>0</v>
      </c>
      <c r="P70" s="182">
        <f t="shared" ref="P70:P77" si="17">IF(AND(M70&lt;0,L70&lt;0),2,IF(AND(M70&gt;0,L70&gt;0),0,IF(AND(L70&lt;0,M70&gt;0),IF(ABS((L70/(M70/3)))&lt;3,0,IF(ABS((L70/(M70/3)))&gt;6,2,1)),IF(AND(L70&gt;0,M70&lt;0),IF(ABS((L70/(M70/3)))&lt;3,2,IF(ABS((L70/(M70/3)))&gt;6,0,1))))))</f>
        <v>0</v>
      </c>
      <c r="Q70" s="185" t="str">
        <f t="shared" ref="Q70:Q77" si="18">IF(AND(L70&gt;0,M70&gt;0),"",IF(AND(L70&lt;0,M70&lt;0),"",TRUNC(ABS(L70/(M70/3)),1)))</f>
        <v/>
      </c>
      <c r="R70" s="183">
        <f t="shared" si="14"/>
        <v>0</v>
      </c>
      <c r="S70" s="311">
        <f>สูตรข้อมูล!AG69</f>
        <v>33264332.559999999</v>
      </c>
      <c r="T70" s="311">
        <f>สูตรข้อมูล!K69</f>
        <v>24709855.84</v>
      </c>
      <c r="U70" s="186">
        <f>สูตรข้อมูล!AM69</f>
        <v>1</v>
      </c>
      <c r="V70" s="186">
        <f>สูตรข้อมูล!AP69</f>
        <v>1</v>
      </c>
      <c r="W70" s="186">
        <f>สูตรข้อมูล!AS69</f>
        <v>0</v>
      </c>
      <c r="X70" s="186">
        <f>สูตรข้อมูล!AU69</f>
        <v>1</v>
      </c>
      <c r="Y70" s="186">
        <f>สูตรข้อมูล!AW69</f>
        <v>0</v>
      </c>
      <c r="Z70" s="186">
        <f>สูตรข้อมูล!AY69</f>
        <v>1</v>
      </c>
      <c r="AA70" s="186">
        <f>สูตรข้อมูล!BA69</f>
        <v>0</v>
      </c>
      <c r="AB70" s="186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B-</v>
      </c>
      <c r="AC70" s="186" t="str">
        <f t="shared" si="15"/>
        <v>0B-</v>
      </c>
      <c r="AD70" s="186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87" customFormat="1">
      <c r="A71" s="178">
        <v>67</v>
      </c>
      <c r="B71" s="178">
        <v>6</v>
      </c>
      <c r="C71" s="179" t="s">
        <v>244</v>
      </c>
      <c r="D71" s="180" t="s">
        <v>62</v>
      </c>
      <c r="E71" s="181" t="s">
        <v>247</v>
      </c>
      <c r="F71" s="182" t="s">
        <v>166</v>
      </c>
      <c r="G71" s="183">
        <v>46</v>
      </c>
      <c r="H71" s="273" t="s">
        <v>365</v>
      </c>
      <c r="I71" s="184">
        <f>สูตรข้อมูล!F70</f>
        <v>6.65</v>
      </c>
      <c r="J71" s="184">
        <f>สูตรข้อมูล!G70</f>
        <v>6.42</v>
      </c>
      <c r="K71" s="184">
        <f>สูตรข้อมูล!H70</f>
        <v>4.5199999999999996</v>
      </c>
      <c r="L71" s="310">
        <f>สูตรข้อมูล!J70</f>
        <v>119021351.56</v>
      </c>
      <c r="M71" s="310">
        <f>สูตรข้อมูล!AH70</f>
        <v>26092209.84</v>
      </c>
      <c r="N71" s="182">
        <f t="shared" ref="N71:N77" si="21">(IF(I71&lt;1.5,1,0))+(IF(J71&lt;1,1,0))+(IF(K71&lt;0.8,1,0))</f>
        <v>0</v>
      </c>
      <c r="O71" s="182">
        <f t="shared" si="16"/>
        <v>0</v>
      </c>
      <c r="P71" s="182">
        <f t="shared" si="17"/>
        <v>0</v>
      </c>
      <c r="Q71" s="185" t="str">
        <f t="shared" si="18"/>
        <v/>
      </c>
      <c r="R71" s="183">
        <f t="shared" si="14"/>
        <v>0</v>
      </c>
      <c r="S71" s="311">
        <f>สูตรข้อมูล!AG70</f>
        <v>28974049.75</v>
      </c>
      <c r="T71" s="311">
        <f>สูตรข้อมูล!K70</f>
        <v>74271577.879999995</v>
      </c>
      <c r="U71" s="186">
        <f>สูตรข้อมูล!AM70</f>
        <v>1</v>
      </c>
      <c r="V71" s="186">
        <f>สูตรข้อมูล!AP70</f>
        <v>0</v>
      </c>
      <c r="W71" s="186">
        <f>สูตรข้อมูล!AS70</f>
        <v>1</v>
      </c>
      <c r="X71" s="186">
        <f>สูตรข้อมูล!AU70</f>
        <v>0</v>
      </c>
      <c r="Y71" s="186">
        <f>สูตรข้อมูล!AW70</f>
        <v>0</v>
      </c>
      <c r="Z71" s="186">
        <f>สูตรข้อมูล!AY70</f>
        <v>0</v>
      </c>
      <c r="AA71" s="186">
        <f>สูตรข้อมูล!BA70</f>
        <v>0</v>
      </c>
      <c r="AB71" s="186" t="str">
        <f t="shared" si="19"/>
        <v>C-</v>
      </c>
      <c r="AC71" s="188" t="str">
        <f t="shared" si="15"/>
        <v>0C-</v>
      </c>
      <c r="AD71" s="186" t="str">
        <f t="shared" si="20"/>
        <v>ไม่ผ่าน</v>
      </c>
    </row>
    <row r="72" spans="1:30" s="187" customFormat="1">
      <c r="A72" s="178">
        <v>68</v>
      </c>
      <c r="B72" s="178">
        <v>6</v>
      </c>
      <c r="C72" s="179" t="s">
        <v>244</v>
      </c>
      <c r="D72" s="180" t="s">
        <v>63</v>
      </c>
      <c r="E72" s="181" t="s">
        <v>248</v>
      </c>
      <c r="F72" s="182" t="s">
        <v>166</v>
      </c>
      <c r="G72" s="183">
        <v>71</v>
      </c>
      <c r="H72" s="273" t="s">
        <v>365</v>
      </c>
      <c r="I72" s="184">
        <f>สูตรข้อมูล!F71</f>
        <v>7.6</v>
      </c>
      <c r="J72" s="184">
        <f>สูตรข้อมูล!G71</f>
        <v>7.08</v>
      </c>
      <c r="K72" s="184">
        <f>สูตรข้อมูล!H71</f>
        <v>4.71</v>
      </c>
      <c r="L72" s="310">
        <f>สูตรข้อมูล!J71</f>
        <v>108590114.45999999</v>
      </c>
      <c r="M72" s="310">
        <f>สูตรข้อมูล!AH71</f>
        <v>31502621.09</v>
      </c>
      <c r="N72" s="182">
        <f t="shared" si="21"/>
        <v>0</v>
      </c>
      <c r="O72" s="182">
        <f t="shared" si="16"/>
        <v>0</v>
      </c>
      <c r="P72" s="182">
        <f t="shared" si="17"/>
        <v>0</v>
      </c>
      <c r="Q72" s="185" t="str">
        <f t="shared" si="18"/>
        <v/>
      </c>
      <c r="R72" s="183">
        <f t="shared" si="14"/>
        <v>0</v>
      </c>
      <c r="S72" s="311">
        <f>สูตรข้อมูล!AG71</f>
        <v>34303457.640000001</v>
      </c>
      <c r="T72" s="311">
        <f>สูตรข้อมูล!K71</f>
        <v>60971764.109999999</v>
      </c>
      <c r="U72" s="186">
        <f>สูตรข้อมูล!AM71</f>
        <v>1</v>
      </c>
      <c r="V72" s="186">
        <f>สูตรข้อมูล!AP71</f>
        <v>0</v>
      </c>
      <c r="W72" s="186">
        <f>สูตรข้อมูล!AS71</f>
        <v>1</v>
      </c>
      <c r="X72" s="186">
        <f>สูตรข้อมูล!AU71</f>
        <v>0</v>
      </c>
      <c r="Y72" s="186">
        <f>สูตรข้อมูล!AW71</f>
        <v>0</v>
      </c>
      <c r="Z72" s="186">
        <f>สูตรข้อมูล!AY71</f>
        <v>1</v>
      </c>
      <c r="AA72" s="186">
        <f>สูตรข้อมูล!BA71</f>
        <v>0</v>
      </c>
      <c r="AB72" s="186" t="str">
        <f t="shared" si="19"/>
        <v>C</v>
      </c>
      <c r="AC72" s="186" t="str">
        <f t="shared" si="15"/>
        <v>0C</v>
      </c>
      <c r="AD72" s="186" t="str">
        <f t="shared" si="20"/>
        <v>ไม่ผ่าน</v>
      </c>
    </row>
    <row r="73" spans="1:30" s="187" customFormat="1">
      <c r="A73" s="178">
        <v>69</v>
      </c>
      <c r="B73" s="178">
        <v>6</v>
      </c>
      <c r="C73" s="179" t="s">
        <v>244</v>
      </c>
      <c r="D73" s="180" t="s">
        <v>64</v>
      </c>
      <c r="E73" s="181" t="s">
        <v>249</v>
      </c>
      <c r="F73" s="182" t="s">
        <v>166</v>
      </c>
      <c r="G73" s="183">
        <v>77</v>
      </c>
      <c r="H73" s="273" t="s">
        <v>365</v>
      </c>
      <c r="I73" s="184">
        <f>สูตรข้อมูล!F72</f>
        <v>5.69</v>
      </c>
      <c r="J73" s="184">
        <f>สูตรข้อมูล!G72</f>
        <v>5.44</v>
      </c>
      <c r="K73" s="184">
        <f>สูตรข้อมูล!H72</f>
        <v>3.45</v>
      </c>
      <c r="L73" s="310">
        <f>สูตรข้อมูล!J72</f>
        <v>103427658.06999999</v>
      </c>
      <c r="M73" s="310">
        <f>สูตรข้อมูล!AH72</f>
        <v>35826407.149999999</v>
      </c>
      <c r="N73" s="182">
        <f t="shared" si="21"/>
        <v>0</v>
      </c>
      <c r="O73" s="182">
        <f t="shared" si="16"/>
        <v>0</v>
      </c>
      <c r="P73" s="182">
        <f t="shared" si="17"/>
        <v>0</v>
      </c>
      <c r="Q73" s="185" t="str">
        <f t="shared" si="18"/>
        <v/>
      </c>
      <c r="R73" s="183">
        <f t="shared" si="14"/>
        <v>0</v>
      </c>
      <c r="S73" s="311">
        <f>สูตรข้อมูล!AG72</f>
        <v>38186683.689999998</v>
      </c>
      <c r="T73" s="311">
        <f>สูตรข้อมูล!K72</f>
        <v>54098497.710000001</v>
      </c>
      <c r="U73" s="186">
        <f>สูตรข้อมูล!AM72</f>
        <v>1</v>
      </c>
      <c r="V73" s="186">
        <f>สูตรข้อมูล!AP72</f>
        <v>1</v>
      </c>
      <c r="W73" s="186">
        <f>สูตรข้อมูล!AS72</f>
        <v>1</v>
      </c>
      <c r="X73" s="186">
        <f>สูตรข้อมูล!AU72</f>
        <v>0</v>
      </c>
      <c r="Y73" s="186">
        <f>สูตรข้อมูล!AW72</f>
        <v>1</v>
      </c>
      <c r="Z73" s="186">
        <f>สูตรข้อมูล!AY72</f>
        <v>1</v>
      </c>
      <c r="AA73" s="186">
        <f>สูตรข้อมูล!BA72</f>
        <v>0</v>
      </c>
      <c r="AB73" s="186" t="str">
        <f t="shared" si="19"/>
        <v>B</v>
      </c>
      <c r="AC73" s="186" t="str">
        <f t="shared" si="15"/>
        <v>0B</v>
      </c>
      <c r="AD73" s="186" t="str">
        <f t="shared" si="20"/>
        <v>ผ่าน</v>
      </c>
    </row>
    <row r="74" spans="1:30" s="187" customFormat="1">
      <c r="A74" s="178">
        <v>70</v>
      </c>
      <c r="B74" s="178">
        <v>6</v>
      </c>
      <c r="C74" s="179" t="s">
        <v>244</v>
      </c>
      <c r="D74" s="180" t="s">
        <v>65</v>
      </c>
      <c r="E74" s="181" t="s">
        <v>250</v>
      </c>
      <c r="F74" s="182" t="s">
        <v>199</v>
      </c>
      <c r="G74" s="183">
        <v>156</v>
      </c>
      <c r="H74" s="273" t="s">
        <v>370</v>
      </c>
      <c r="I74" s="184">
        <f>สูตรข้อมูล!F73</f>
        <v>6.03</v>
      </c>
      <c r="J74" s="184">
        <f>สูตรข้อมูล!G73</f>
        <v>5.7</v>
      </c>
      <c r="K74" s="184">
        <f>สูตรข้อมูล!H73</f>
        <v>1.79</v>
      </c>
      <c r="L74" s="310">
        <f>สูตรข้อมูล!J73</f>
        <v>454634380.25999999</v>
      </c>
      <c r="M74" s="310">
        <f>สูตรข้อมูล!AH73</f>
        <v>126738733.03</v>
      </c>
      <c r="N74" s="182">
        <f t="shared" si="21"/>
        <v>0</v>
      </c>
      <c r="O74" s="182">
        <f t="shared" si="16"/>
        <v>0</v>
      </c>
      <c r="P74" s="182">
        <f t="shared" si="17"/>
        <v>0</v>
      </c>
      <c r="Q74" s="185" t="str">
        <f t="shared" si="18"/>
        <v/>
      </c>
      <c r="R74" s="183">
        <f t="shared" si="14"/>
        <v>0</v>
      </c>
      <c r="S74" s="311">
        <f>สูตรข้อมูล!AG73</f>
        <v>135043857.88999999</v>
      </c>
      <c r="T74" s="311">
        <f>สูตรข้อมูล!K73</f>
        <v>71575559.969999999</v>
      </c>
      <c r="U74" s="186">
        <f>สูตรข้อมูล!AM73</f>
        <v>1</v>
      </c>
      <c r="V74" s="186">
        <f>สูตรข้อมูล!AP73</f>
        <v>0</v>
      </c>
      <c r="W74" s="186">
        <f>สูตรข้อมูล!AS73</f>
        <v>1</v>
      </c>
      <c r="X74" s="186">
        <f>สูตรข้อมูล!AU73</f>
        <v>0</v>
      </c>
      <c r="Y74" s="186">
        <f>สูตรข้อมูล!AW73</f>
        <v>0</v>
      </c>
      <c r="Z74" s="186">
        <f>สูตรข้อมูล!AY73</f>
        <v>0</v>
      </c>
      <c r="AA74" s="186">
        <f>สูตรข้อมูล!BA73</f>
        <v>1</v>
      </c>
      <c r="AB74" s="186" t="str">
        <f t="shared" si="19"/>
        <v>C</v>
      </c>
      <c r="AC74" s="186" t="str">
        <f t="shared" si="15"/>
        <v>0C</v>
      </c>
      <c r="AD74" s="186" t="str">
        <f t="shared" si="20"/>
        <v>ไม่ผ่าน</v>
      </c>
    </row>
    <row r="75" spans="1:30" s="187" customFormat="1">
      <c r="A75" s="178">
        <v>71</v>
      </c>
      <c r="B75" s="178">
        <v>6</v>
      </c>
      <c r="C75" s="179" t="s">
        <v>244</v>
      </c>
      <c r="D75" s="180" t="s">
        <v>68</v>
      </c>
      <c r="E75" s="181" t="s">
        <v>251</v>
      </c>
      <c r="F75" s="182" t="s">
        <v>166</v>
      </c>
      <c r="G75" s="183">
        <v>51</v>
      </c>
      <c r="H75" s="273" t="s">
        <v>365</v>
      </c>
      <c r="I75" s="184">
        <f>สูตรข้อมูล!F74</f>
        <v>5.07</v>
      </c>
      <c r="J75" s="184">
        <f>สูตรข้อมูล!G74</f>
        <v>4.71</v>
      </c>
      <c r="K75" s="184">
        <f>สูตรข้อมูล!H74</f>
        <v>3.05</v>
      </c>
      <c r="L75" s="310">
        <f>สูตรข้อมูล!J74</f>
        <v>68010376.980000004</v>
      </c>
      <c r="M75" s="310">
        <f>สูตรข้อมูล!AH74</f>
        <v>21054072.25</v>
      </c>
      <c r="N75" s="182">
        <f t="shared" si="21"/>
        <v>0</v>
      </c>
      <c r="O75" s="182">
        <f t="shared" si="16"/>
        <v>0</v>
      </c>
      <c r="P75" s="182">
        <f t="shared" si="17"/>
        <v>0</v>
      </c>
      <c r="Q75" s="185" t="str">
        <f t="shared" si="18"/>
        <v/>
      </c>
      <c r="R75" s="183">
        <f t="shared" si="14"/>
        <v>0</v>
      </c>
      <c r="S75" s="311">
        <f>สูตรข้อมูล!AG74</f>
        <v>24304563.629999999</v>
      </c>
      <c r="T75" s="311">
        <f>สูตรข้อมูล!K74</f>
        <v>34304258.359999999</v>
      </c>
      <c r="U75" s="186">
        <f>สูตรข้อมูล!AM74</f>
        <v>1</v>
      </c>
      <c r="V75" s="186">
        <f>สูตรข้อมูล!AP74</f>
        <v>1</v>
      </c>
      <c r="W75" s="186">
        <f>สูตรข้อมูล!AS74</f>
        <v>0</v>
      </c>
      <c r="X75" s="186">
        <f>สูตรข้อมูล!AU74</f>
        <v>0</v>
      </c>
      <c r="Y75" s="186">
        <f>สูตรข้อมูล!AW74</f>
        <v>0</v>
      </c>
      <c r="Z75" s="186">
        <f>สูตรข้อมูล!AY74</f>
        <v>0</v>
      </c>
      <c r="AA75" s="186">
        <f>สูตรข้อมูล!BA74</f>
        <v>0</v>
      </c>
      <c r="AB75" s="186" t="str">
        <f t="shared" si="19"/>
        <v>C-</v>
      </c>
      <c r="AC75" s="186" t="str">
        <f t="shared" si="15"/>
        <v>0C-</v>
      </c>
      <c r="AD75" s="186" t="str">
        <f t="shared" si="20"/>
        <v>ไม่ผ่าน</v>
      </c>
    </row>
    <row r="76" spans="1:30" s="187" customFormat="1">
      <c r="A76" s="178">
        <v>72</v>
      </c>
      <c r="B76" s="178">
        <v>6</v>
      </c>
      <c r="C76" s="179" t="s">
        <v>244</v>
      </c>
      <c r="D76" s="180" t="s">
        <v>73</v>
      </c>
      <c r="E76" s="181" t="s">
        <v>252</v>
      </c>
      <c r="F76" s="182" t="s">
        <v>166</v>
      </c>
      <c r="G76" s="183">
        <v>22</v>
      </c>
      <c r="H76" s="273" t="s">
        <v>209</v>
      </c>
      <c r="I76" s="184">
        <f>สูตรข้อมูล!F75</f>
        <v>10.029999999999999</v>
      </c>
      <c r="J76" s="184">
        <f>สูตรข้อมูล!G75</f>
        <v>9.7799999999999994</v>
      </c>
      <c r="K76" s="184">
        <f>สูตรข้อมูล!H75</f>
        <v>5.66</v>
      </c>
      <c r="L76" s="310">
        <f>สูตรข้อมูล!J75</f>
        <v>87522057.790000007</v>
      </c>
      <c r="M76" s="310">
        <f>สูตรข้อมูล!AH75</f>
        <v>23323145.129999999</v>
      </c>
      <c r="N76" s="182">
        <f t="shared" si="21"/>
        <v>0</v>
      </c>
      <c r="O76" s="182">
        <f t="shared" si="16"/>
        <v>0</v>
      </c>
      <c r="P76" s="182">
        <f t="shared" si="17"/>
        <v>0</v>
      </c>
      <c r="Q76" s="185" t="str">
        <f t="shared" si="18"/>
        <v/>
      </c>
      <c r="R76" s="183">
        <f t="shared" si="14"/>
        <v>0</v>
      </c>
      <c r="S76" s="311">
        <f>สูตรข้อมูล!AG75</f>
        <v>27502509.600000001</v>
      </c>
      <c r="T76" s="311">
        <f>สูตรข้อมูล!K75</f>
        <v>45145985.259999998</v>
      </c>
      <c r="U76" s="186">
        <f>สูตรข้อมูล!AM75</f>
        <v>1</v>
      </c>
      <c r="V76" s="186">
        <f>สูตรข้อมูล!AP75</f>
        <v>1</v>
      </c>
      <c r="W76" s="186">
        <f>สูตรข้อมูล!AS75</f>
        <v>0</v>
      </c>
      <c r="X76" s="186">
        <f>สูตรข้อมูล!AU75</f>
        <v>1</v>
      </c>
      <c r="Y76" s="186">
        <f>สูตรข้อมูล!AW75</f>
        <v>0</v>
      </c>
      <c r="Z76" s="186">
        <f>สูตรข้อมูล!AY75</f>
        <v>0</v>
      </c>
      <c r="AA76" s="186">
        <f>สูตรข้อมูล!BA75</f>
        <v>0</v>
      </c>
      <c r="AB76" s="186" t="str">
        <f t="shared" si="19"/>
        <v>C</v>
      </c>
      <c r="AC76" s="186" t="str">
        <f t="shared" si="15"/>
        <v>0C</v>
      </c>
      <c r="AD76" s="186" t="str">
        <f t="shared" si="20"/>
        <v>ไม่ผ่าน</v>
      </c>
    </row>
    <row r="77" spans="1:30" s="187" customFormat="1">
      <c r="A77" s="178">
        <v>73</v>
      </c>
      <c r="B77" s="178">
        <v>6</v>
      </c>
      <c r="C77" s="179" t="s">
        <v>244</v>
      </c>
      <c r="D77" s="180" t="s">
        <v>74</v>
      </c>
      <c r="E77" s="181" t="s">
        <v>253</v>
      </c>
      <c r="F77" s="182" t="s">
        <v>166</v>
      </c>
      <c r="G77" s="183">
        <v>30</v>
      </c>
      <c r="H77" s="273" t="s">
        <v>254</v>
      </c>
      <c r="I77" s="184">
        <f>สูตรข้อมูล!F76</f>
        <v>6.16</v>
      </c>
      <c r="J77" s="184">
        <f>สูตรข้อมูล!G76</f>
        <v>6.04</v>
      </c>
      <c r="K77" s="184">
        <f>สูตรข้อมูล!H76</f>
        <v>3.41</v>
      </c>
      <c r="L77" s="310">
        <f>สูตรข้อมูล!J76</f>
        <v>78178236.579999998</v>
      </c>
      <c r="M77" s="310">
        <f>สูตรข้อมูล!AH76</f>
        <v>20672655</v>
      </c>
      <c r="N77" s="182">
        <f t="shared" si="21"/>
        <v>0</v>
      </c>
      <c r="O77" s="182">
        <f t="shared" si="16"/>
        <v>0</v>
      </c>
      <c r="P77" s="182">
        <f t="shared" si="17"/>
        <v>0</v>
      </c>
      <c r="Q77" s="185" t="str">
        <f t="shared" si="18"/>
        <v/>
      </c>
      <c r="R77" s="183">
        <f>+N77+O77+P77</f>
        <v>0</v>
      </c>
      <c r="S77" s="311">
        <f>สูตรข้อมูล!AG76</f>
        <v>22605406.510000002</v>
      </c>
      <c r="T77" s="311">
        <f>สูตรข้อมูล!K76</f>
        <v>36228561.229999997</v>
      </c>
      <c r="U77" s="186">
        <f>สูตรข้อมูล!AM76</f>
        <v>1</v>
      </c>
      <c r="V77" s="186">
        <f>สูตรข้อมูล!AP76</f>
        <v>0</v>
      </c>
      <c r="W77" s="186">
        <f>สูตรข้อมูล!AS76</f>
        <v>0</v>
      </c>
      <c r="X77" s="186">
        <f>สูตรข้อมูล!AU76</f>
        <v>0</v>
      </c>
      <c r="Y77" s="186">
        <f>สูตรข้อมูล!AW76</f>
        <v>0</v>
      </c>
      <c r="Z77" s="186">
        <f>สูตรข้อมูล!AY76</f>
        <v>0</v>
      </c>
      <c r="AA77" s="186">
        <f>สูตรข้อมูล!BA76</f>
        <v>0</v>
      </c>
      <c r="AB77" s="186" t="str">
        <f t="shared" si="19"/>
        <v>D</v>
      </c>
      <c r="AC77" s="186" t="str">
        <f t="shared" si="15"/>
        <v>0D</v>
      </c>
      <c r="AD77" s="186" t="str">
        <f t="shared" si="20"/>
        <v>ไม่ผ่าน</v>
      </c>
    </row>
    <row r="78" spans="1:30">
      <c r="A78" s="190"/>
      <c r="B78" s="190"/>
      <c r="C78" s="191"/>
      <c r="D78" s="192"/>
      <c r="E78" s="193"/>
      <c r="F78" s="192"/>
      <c r="G78" s="194"/>
      <c r="H78" s="195"/>
      <c r="I78" s="196"/>
      <c r="J78" s="196"/>
      <c r="K78" s="196"/>
      <c r="L78" s="197"/>
      <c r="M78" s="197"/>
      <c r="N78" s="198"/>
      <c r="O78" s="198"/>
      <c r="P78" s="198"/>
      <c r="Q78" s="199"/>
      <c r="R78" s="187"/>
      <c r="S78" s="200"/>
      <c r="T78" s="200"/>
      <c r="U78" s="201"/>
      <c r="V78" s="201"/>
      <c r="W78" s="201"/>
      <c r="X78" s="201"/>
      <c r="Y78" s="201"/>
      <c r="Z78" s="201"/>
      <c r="AA78" s="201"/>
      <c r="AB78" s="2"/>
      <c r="AC78" s="2"/>
    </row>
    <row r="79" spans="1:30">
      <c r="A79" s="343" t="s">
        <v>255</v>
      </c>
      <c r="B79" s="343"/>
      <c r="C79" s="343"/>
      <c r="D79" s="343"/>
      <c r="E79" s="187" t="s">
        <v>256</v>
      </c>
      <c r="F79" s="202"/>
      <c r="G79" s="187"/>
      <c r="H79" s="187"/>
      <c r="I79" s="196"/>
      <c r="J79" s="196"/>
      <c r="K79" s="196"/>
      <c r="L79" s="197"/>
      <c r="M79" s="197"/>
      <c r="N79" s="198"/>
      <c r="O79" s="198"/>
      <c r="P79" s="198"/>
      <c r="Q79" s="199"/>
      <c r="R79" s="187"/>
      <c r="S79" s="200"/>
      <c r="T79" s="200"/>
      <c r="U79" s="201"/>
      <c r="V79" s="201"/>
      <c r="W79" s="201"/>
      <c r="X79" s="201"/>
      <c r="Y79" s="201"/>
      <c r="Z79" s="201"/>
      <c r="AA79" s="201"/>
      <c r="AB79" s="2"/>
      <c r="AC79" s="2"/>
    </row>
    <row r="80" spans="1:30" s="213" customFormat="1">
      <c r="A80" s="203"/>
      <c r="B80" s="203"/>
      <c r="C80" s="204"/>
      <c r="D80" s="203"/>
      <c r="E80" s="203" t="s">
        <v>404</v>
      </c>
      <c r="F80" s="205"/>
      <c r="G80" s="203"/>
      <c r="H80" s="203"/>
      <c r="I80" s="206"/>
      <c r="J80" s="206"/>
      <c r="K80" s="206"/>
      <c r="L80" s="207"/>
      <c r="M80" s="207"/>
      <c r="N80" s="208"/>
      <c r="O80" s="208"/>
      <c r="P80" s="208"/>
      <c r="Q80" s="209"/>
      <c r="R80" s="203"/>
      <c r="S80" s="210"/>
      <c r="T80" s="210"/>
      <c r="U80" s="211"/>
      <c r="V80" s="211"/>
      <c r="W80" s="211"/>
      <c r="X80" s="211"/>
      <c r="Y80" s="211"/>
      <c r="Z80" s="211"/>
      <c r="AA80" s="211"/>
      <c r="AB80" s="212"/>
      <c r="AC80" s="212"/>
    </row>
    <row r="81" spans="1:29">
      <c r="A81" s="343" t="s">
        <v>257</v>
      </c>
      <c r="B81" s="343"/>
      <c r="C81" s="343"/>
      <c r="D81" s="343"/>
      <c r="E81" s="187" t="s">
        <v>357</v>
      </c>
      <c r="F81" s="202"/>
      <c r="G81" s="187"/>
      <c r="H81" s="187"/>
      <c r="I81" s="196"/>
      <c r="J81" s="196"/>
      <c r="K81" s="196"/>
      <c r="L81" s="197"/>
      <c r="M81" s="197"/>
      <c r="N81" s="198"/>
      <c r="O81" s="198"/>
      <c r="P81" s="198"/>
      <c r="Q81" s="199"/>
      <c r="R81" s="187"/>
      <c r="S81" s="214"/>
      <c r="T81" s="200"/>
      <c r="U81" s="201"/>
      <c r="V81" s="201"/>
      <c r="W81" s="201"/>
      <c r="X81" s="201"/>
      <c r="Y81" s="201"/>
      <c r="Z81" s="201"/>
      <c r="AA81" s="201"/>
      <c r="AB81" s="2"/>
      <c r="AC81" s="2"/>
    </row>
    <row r="82" spans="1:29">
      <c r="I82" s="196"/>
      <c r="J82" s="196"/>
      <c r="K82" s="196"/>
      <c r="L82" s="197"/>
      <c r="M82" s="197"/>
      <c r="N82" s="198"/>
      <c r="O82" s="198"/>
      <c r="P82" s="198"/>
      <c r="Q82" s="199"/>
      <c r="S82" s="214"/>
      <c r="T82" s="200"/>
      <c r="U82" s="201"/>
      <c r="V82" s="201"/>
      <c r="W82" s="201"/>
      <c r="X82" s="201"/>
      <c r="Y82" s="201"/>
      <c r="Z82" s="201"/>
      <c r="AA82" s="201"/>
      <c r="AB82" s="2"/>
      <c r="AC82" s="2"/>
    </row>
    <row r="83" spans="1:29">
      <c r="I83" s="196"/>
      <c r="J83" s="196"/>
      <c r="K83" s="196"/>
      <c r="L83" s="197"/>
      <c r="M83" s="197"/>
      <c r="N83" s="198"/>
      <c r="O83" s="198"/>
      <c r="P83" s="198"/>
      <c r="Q83" s="199"/>
      <c r="S83" s="200"/>
      <c r="T83" s="200"/>
      <c r="U83" s="201"/>
      <c r="V83" s="201"/>
      <c r="W83" s="201"/>
      <c r="X83" s="201"/>
      <c r="Y83" s="201"/>
      <c r="Z83" s="201"/>
      <c r="AA83" s="201"/>
      <c r="AB83" s="2"/>
      <c r="AC83" s="2"/>
    </row>
    <row r="84" spans="1:29">
      <c r="I84" s="196"/>
      <c r="J84" s="196"/>
      <c r="K84" s="196"/>
      <c r="L84" s="197"/>
      <c r="M84" s="197"/>
      <c r="N84" s="198"/>
      <c r="O84" s="198"/>
      <c r="P84" s="198"/>
      <c r="Q84" s="199"/>
      <c r="S84" s="200"/>
      <c r="T84" s="200"/>
      <c r="U84" s="201"/>
      <c r="V84" s="201"/>
      <c r="W84" s="201"/>
      <c r="X84" s="201"/>
      <c r="Y84" s="201"/>
      <c r="Z84" s="201"/>
      <c r="AA84" s="201"/>
      <c r="AB84" s="2"/>
      <c r="AC84" s="2"/>
    </row>
    <row r="85" spans="1:29">
      <c r="I85" s="196"/>
      <c r="J85" s="196"/>
      <c r="K85" s="196"/>
      <c r="L85" s="197"/>
      <c r="M85" s="197"/>
      <c r="N85" s="198"/>
      <c r="O85" s="198"/>
      <c r="P85" s="198"/>
      <c r="Q85" s="199"/>
      <c r="S85" s="200"/>
      <c r="T85" s="200"/>
      <c r="U85" s="201"/>
      <c r="V85" s="201"/>
      <c r="W85" s="201"/>
      <c r="X85" s="201"/>
      <c r="Y85" s="201"/>
      <c r="Z85" s="201"/>
      <c r="AA85" s="201"/>
      <c r="AB85" s="2"/>
      <c r="AC85" s="2"/>
    </row>
  </sheetData>
  <autoFilter ref="A4:AD77"/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D5" sqref="A5:XFD5"/>
    </sheetView>
  </sheetViews>
  <sheetFormatPr defaultRowHeight="21"/>
  <cols>
    <col min="1" max="1" width="0" style="289" hidden="1" customWidth="1"/>
    <col min="2" max="2" width="9" style="289"/>
    <col min="3" max="3" width="23" style="288" bestFit="1" customWidth="1"/>
    <col min="4" max="4" width="4.75" style="297" hidden="1" customWidth="1"/>
    <col min="5" max="5" width="7.25" style="288" hidden="1" customWidth="1"/>
    <col min="6" max="6" width="22.625" style="288" hidden="1" customWidth="1"/>
    <col min="7" max="7" width="5.625" style="289" bestFit="1" customWidth="1"/>
    <col min="8" max="8" width="4.75" style="289" bestFit="1" customWidth="1"/>
    <col min="9" max="9" width="7" style="289" customWidth="1"/>
    <col min="10" max="10" width="4.75" style="289" bestFit="1" customWidth="1"/>
    <col min="11" max="11" width="7" style="289" customWidth="1"/>
    <col min="12" max="12" width="4.75" style="289" bestFit="1" customWidth="1"/>
    <col min="13" max="13" width="15.625" style="288" customWidth="1"/>
    <col min="14" max="14" width="4.75" style="297" bestFit="1" customWidth="1"/>
    <col min="15" max="15" width="15.625" style="288" customWidth="1"/>
    <col min="16" max="16" width="5.5" style="297" customWidth="1"/>
    <col min="17" max="19" width="5.125" style="288" customWidth="1"/>
    <col min="20" max="20" width="5.625" style="288" customWidth="1"/>
    <col min="21" max="21" width="11.25" style="288" hidden="1" customWidth="1"/>
    <col min="22" max="22" width="39.25" style="288" hidden="1" customWidth="1"/>
    <col min="23" max="23" width="4.25" style="288" hidden="1" customWidth="1"/>
    <col min="24" max="24" width="9" style="288" hidden="1" customWidth="1"/>
    <col min="25" max="25" width="6" style="288" hidden="1" customWidth="1"/>
    <col min="26" max="16384" width="9" style="288"/>
  </cols>
  <sheetData>
    <row r="1" spans="1:25">
      <c r="B1" s="345" t="s">
        <v>401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5">
      <c r="B2" s="292" t="s">
        <v>374</v>
      </c>
      <c r="O2" s="293"/>
      <c r="P2" s="294" t="s">
        <v>375</v>
      </c>
      <c r="Q2" s="294">
        <v>2</v>
      </c>
      <c r="R2" s="346" t="s">
        <v>386</v>
      </c>
      <c r="S2" s="346"/>
      <c r="T2" s="294">
        <v>2564</v>
      </c>
      <c r="U2" s="294"/>
      <c r="V2" s="295"/>
    </row>
    <row r="3" spans="1:25" s="295" customFormat="1" ht="21" customHeight="1">
      <c r="A3" s="347" t="s">
        <v>136</v>
      </c>
      <c r="B3" s="348" t="s">
        <v>377</v>
      </c>
      <c r="C3" s="348" t="s">
        <v>138</v>
      </c>
      <c r="D3" s="301"/>
      <c r="G3" s="349" t="s">
        <v>147</v>
      </c>
      <c r="H3" s="350"/>
      <c r="I3" s="350"/>
      <c r="J3" s="350"/>
      <c r="K3" s="350"/>
      <c r="L3" s="351"/>
      <c r="M3" s="352" t="s">
        <v>378</v>
      </c>
      <c r="N3" s="353"/>
      <c r="O3" s="353"/>
      <c r="P3" s="354"/>
      <c r="Q3" s="355" t="s">
        <v>147</v>
      </c>
      <c r="R3" s="356" t="s">
        <v>148</v>
      </c>
      <c r="S3" s="357" t="s">
        <v>149</v>
      </c>
      <c r="T3" s="366" t="s">
        <v>397</v>
      </c>
      <c r="U3" s="360" t="s">
        <v>150</v>
      </c>
      <c r="V3" s="360" t="s">
        <v>379</v>
      </c>
      <c r="W3" s="363" t="s">
        <v>311</v>
      </c>
    </row>
    <row r="4" spans="1:25" s="295" customFormat="1" ht="21" customHeight="1">
      <c r="A4" s="347"/>
      <c r="B4" s="348"/>
      <c r="C4" s="348"/>
      <c r="D4" s="302" t="s">
        <v>139</v>
      </c>
      <c r="E4" s="303" t="s">
        <v>140</v>
      </c>
      <c r="F4" s="303" t="s">
        <v>141</v>
      </c>
      <c r="G4" s="349" t="s">
        <v>380</v>
      </c>
      <c r="H4" s="351"/>
      <c r="I4" s="349" t="s">
        <v>381</v>
      </c>
      <c r="J4" s="351"/>
      <c r="K4" s="349" t="s">
        <v>144</v>
      </c>
      <c r="L4" s="351"/>
      <c r="M4" s="352" t="s">
        <v>298</v>
      </c>
      <c r="N4" s="354"/>
      <c r="O4" s="352" t="s">
        <v>133</v>
      </c>
      <c r="P4" s="354"/>
      <c r="Q4" s="355"/>
      <c r="R4" s="356"/>
      <c r="S4" s="357"/>
      <c r="T4" s="366"/>
      <c r="U4" s="361"/>
      <c r="V4" s="361"/>
      <c r="W4" s="364"/>
      <c r="X4" s="304" t="s">
        <v>382</v>
      </c>
      <c r="Y4" s="305" t="s">
        <v>383</v>
      </c>
    </row>
    <row r="5" spans="1:25" s="300" customFormat="1" ht="83.25" customHeight="1">
      <c r="A5" s="347"/>
      <c r="B5" s="348"/>
      <c r="C5" s="348"/>
      <c r="D5" s="302"/>
      <c r="E5" s="303"/>
      <c r="F5" s="303"/>
      <c r="G5" s="303" t="s">
        <v>398</v>
      </c>
      <c r="H5" s="306" t="s">
        <v>384</v>
      </c>
      <c r="I5" s="303" t="s">
        <v>399</v>
      </c>
      <c r="J5" s="306" t="s">
        <v>384</v>
      </c>
      <c r="K5" s="303" t="s">
        <v>400</v>
      </c>
      <c r="L5" s="306" t="s">
        <v>384</v>
      </c>
      <c r="M5" s="307" t="s">
        <v>385</v>
      </c>
      <c r="N5" s="308" t="s">
        <v>384</v>
      </c>
      <c r="O5" s="307" t="s">
        <v>385</v>
      </c>
      <c r="P5" s="308" t="s">
        <v>384</v>
      </c>
      <c r="Q5" s="355"/>
      <c r="R5" s="356"/>
      <c r="S5" s="357"/>
      <c r="T5" s="366"/>
      <c r="U5" s="362"/>
      <c r="V5" s="362"/>
      <c r="W5" s="365"/>
      <c r="X5" s="304"/>
      <c r="Y5" s="305"/>
    </row>
    <row r="6" spans="1:25" ht="24" customHeight="1">
      <c r="A6" s="277" t="str">
        <f>IF(B6="","",VLOOKUP($B6,[3]ID!$A$1:$R$965,9,0))</f>
        <v>จันทบุรี</v>
      </c>
      <c r="B6" s="278" t="s">
        <v>5</v>
      </c>
      <c r="C6" s="279" t="s">
        <v>162</v>
      </c>
      <c r="D6" s="280" t="s">
        <v>163</v>
      </c>
      <c r="E6" s="280">
        <v>847</v>
      </c>
      <c r="F6" s="281" t="s">
        <v>164</v>
      </c>
      <c r="G6" s="282">
        <f>'Risk7Plus R6 ธ.ค.2564'!I5</f>
        <v>2.4</v>
      </c>
      <c r="H6" s="283">
        <f>IF(G6&gt;=1.5,0,1)</f>
        <v>0</v>
      </c>
      <c r="I6" s="282">
        <f>'Risk7Plus R6 ธ.ค.2564'!J5</f>
        <v>2.13</v>
      </c>
      <c r="J6" s="283">
        <f>IF(I6&gt;=1,0,1)</f>
        <v>0</v>
      </c>
      <c r="K6" s="282">
        <f>'Risk7Plus R6 ธ.ค.2564'!K5</f>
        <v>0.97</v>
      </c>
      <c r="L6" s="283">
        <f>IF(K6&gt;=0.8,0,1)</f>
        <v>0</v>
      </c>
      <c r="M6" s="298">
        <f>'Risk7Plus R6 ธ.ค.2564'!L5</f>
        <v>678386536.60000002</v>
      </c>
      <c r="N6" s="283">
        <f>IF(M6&gt;0,0,1)</f>
        <v>0</v>
      </c>
      <c r="O6" s="299">
        <f>'Risk7Plus R6 ธ.ค.2564'!M5</f>
        <v>311402034.72000003</v>
      </c>
      <c r="P6" s="283">
        <f>IF(O6&gt;0,0,1)</f>
        <v>0</v>
      </c>
      <c r="Q6" s="284">
        <f>(IF($G6&lt;1.5,1,0))+(IF($I6&lt;1,1,0))+(IF($K6&lt;0.8,1,0))</f>
        <v>0</v>
      </c>
      <c r="R6" s="284">
        <f>IF($O6&lt;0,1,0)+IF($M6&lt;0,1,0)</f>
        <v>0</v>
      </c>
      <c r="S6" s="284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84">
        <f>+$Q6+$R6+$S6</f>
        <v>0</v>
      </c>
      <c r="U6" s="284">
        <f>+$Q6+$R6+$S6</f>
        <v>0</v>
      </c>
      <c r="V6" s="284">
        <f t="shared" ref="U6:V21" si="0">+$Q6+$R6+$S6</f>
        <v>0</v>
      </c>
      <c r="W6" s="285"/>
      <c r="X6" s="286" t="s">
        <v>386</v>
      </c>
      <c r="Y6" s="287">
        <v>1</v>
      </c>
    </row>
    <row r="7" spans="1:25">
      <c r="A7" s="277" t="str">
        <f>IF(B7="","",VLOOKUP($B7,[3]ID!$A$1:$R$965,9,0))</f>
        <v>จันทบุรี</v>
      </c>
      <c r="B7" s="278" t="s">
        <v>32</v>
      </c>
      <c r="C7" s="279" t="s">
        <v>165</v>
      </c>
      <c r="D7" s="280" t="s">
        <v>166</v>
      </c>
      <c r="E7" s="280">
        <v>38</v>
      </c>
      <c r="F7" s="281" t="s">
        <v>167</v>
      </c>
      <c r="G7" s="282">
        <f>'Risk7Plus R6 ธ.ค.2564'!I6</f>
        <v>3.42</v>
      </c>
      <c r="H7" s="283">
        <f t="shared" ref="H7:H70" si="1">IF(G7&gt;=1.5,0,1)</f>
        <v>0</v>
      </c>
      <c r="I7" s="282">
        <f>'Risk7Plus R6 ธ.ค.2564'!J6</f>
        <v>2.97</v>
      </c>
      <c r="J7" s="283">
        <f t="shared" ref="J7:J70" si="2">IF(I7&gt;=1,0,1)</f>
        <v>0</v>
      </c>
      <c r="K7" s="282">
        <f>'Risk7Plus R6 ธ.ค.2564'!K6</f>
        <v>1.93</v>
      </c>
      <c r="L7" s="283">
        <f t="shared" ref="L7:L70" si="3">IF(K7&gt;=0.8,0,1)</f>
        <v>0</v>
      </c>
      <c r="M7" s="298">
        <f>'Risk7Plus R6 ธ.ค.2564'!L6</f>
        <v>52449964.200000003</v>
      </c>
      <c r="N7" s="283">
        <f t="shared" ref="N7:N70" si="4">IF(M7&gt;0,0,1)</f>
        <v>0</v>
      </c>
      <c r="O7" s="299">
        <f>'Risk7Plus R6 ธ.ค.2564'!M6</f>
        <v>12876673.9</v>
      </c>
      <c r="P7" s="283">
        <f t="shared" ref="P7:P70" si="5">IF(O7&gt;0,0,1)</f>
        <v>0</v>
      </c>
      <c r="Q7" s="284">
        <f t="shared" ref="Q7:Q70" si="6">(IF($G7&lt;1.5,1,0))+(IF($I7&lt;1,1,0))+(IF($K7&lt;0.8,1,0))</f>
        <v>0</v>
      </c>
      <c r="R7" s="284">
        <f t="shared" ref="R7:R70" si="7">IF($O7&lt;0,1,0)+IF($M7&lt;0,1,0)</f>
        <v>0</v>
      </c>
      <c r="S7" s="284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84">
        <f t="shared" ref="T7:V38" si="9">+$Q7+$R7+$S7</f>
        <v>0</v>
      </c>
      <c r="U7" s="284">
        <f t="shared" si="0"/>
        <v>0</v>
      </c>
      <c r="V7" s="284">
        <f t="shared" si="0"/>
        <v>0</v>
      </c>
      <c r="W7" s="285"/>
      <c r="X7" s="286" t="s">
        <v>387</v>
      </c>
      <c r="Y7" s="287">
        <v>2</v>
      </c>
    </row>
    <row r="8" spans="1:25">
      <c r="A8" s="277" t="str">
        <f>IF(B8="","",VLOOKUP($B8,[3]ID!$A$1:$R$965,9,0))</f>
        <v>จันทบุรี</v>
      </c>
      <c r="B8" s="278" t="s">
        <v>33</v>
      </c>
      <c r="C8" s="279" t="s">
        <v>168</v>
      </c>
      <c r="D8" s="280" t="s">
        <v>166</v>
      </c>
      <c r="E8" s="280">
        <v>32</v>
      </c>
      <c r="F8" s="281" t="s">
        <v>169</v>
      </c>
      <c r="G8" s="282">
        <f>'Risk7Plus R6 ธ.ค.2564'!I7</f>
        <v>7.65</v>
      </c>
      <c r="H8" s="283">
        <f t="shared" si="1"/>
        <v>0</v>
      </c>
      <c r="I8" s="282">
        <f>'Risk7Plus R6 ธ.ค.2564'!J7</f>
        <v>7.42</v>
      </c>
      <c r="J8" s="283">
        <f t="shared" si="2"/>
        <v>0</v>
      </c>
      <c r="K8" s="282">
        <f>'Risk7Plus R6 ธ.ค.2564'!K7</f>
        <v>6.59</v>
      </c>
      <c r="L8" s="283">
        <f t="shared" si="3"/>
        <v>0</v>
      </c>
      <c r="M8" s="298">
        <f>'Risk7Plus R6 ธ.ค.2564'!L7</f>
        <v>54614782.829999998</v>
      </c>
      <c r="N8" s="283">
        <f t="shared" si="4"/>
        <v>0</v>
      </c>
      <c r="O8" s="299">
        <f>'Risk7Plus R6 ธ.ค.2564'!M7</f>
        <v>14213104.07</v>
      </c>
      <c r="P8" s="283">
        <f t="shared" si="5"/>
        <v>0</v>
      </c>
      <c r="Q8" s="284">
        <f t="shared" si="6"/>
        <v>0</v>
      </c>
      <c r="R8" s="284">
        <f t="shared" si="7"/>
        <v>0</v>
      </c>
      <c r="S8" s="284">
        <f t="shared" si="8"/>
        <v>0</v>
      </c>
      <c r="T8" s="284">
        <f t="shared" si="9"/>
        <v>0</v>
      </c>
      <c r="U8" s="284">
        <f t="shared" si="0"/>
        <v>0</v>
      </c>
      <c r="V8" s="284">
        <f t="shared" si="0"/>
        <v>0</v>
      </c>
      <c r="W8" s="285"/>
      <c r="X8" s="286" t="s">
        <v>388</v>
      </c>
      <c r="Y8" s="287">
        <v>3</v>
      </c>
    </row>
    <row r="9" spans="1:25">
      <c r="A9" s="277" t="str">
        <f>IF(B9="","",VLOOKUP($B9,[3]ID!$A$1:$R$965,9,0))</f>
        <v>จันทบุรี</v>
      </c>
      <c r="B9" s="278" t="s">
        <v>34</v>
      </c>
      <c r="C9" s="279" t="s">
        <v>170</v>
      </c>
      <c r="D9" s="280" t="s">
        <v>166</v>
      </c>
      <c r="E9" s="280">
        <v>45</v>
      </c>
      <c r="F9" s="281" t="s">
        <v>169</v>
      </c>
      <c r="G9" s="282">
        <f>'Risk7Plus R6 ธ.ค.2564'!I8</f>
        <v>6.39</v>
      </c>
      <c r="H9" s="283">
        <f t="shared" si="1"/>
        <v>0</v>
      </c>
      <c r="I9" s="282">
        <f>'Risk7Plus R6 ธ.ค.2564'!J8</f>
        <v>5.99</v>
      </c>
      <c r="J9" s="283">
        <f t="shared" si="2"/>
        <v>0</v>
      </c>
      <c r="K9" s="282">
        <f>'Risk7Plus R6 ธ.ค.2564'!K8</f>
        <v>4.49</v>
      </c>
      <c r="L9" s="283">
        <f t="shared" si="3"/>
        <v>0</v>
      </c>
      <c r="M9" s="298">
        <f>'Risk7Plus R6 ธ.ค.2564'!L8</f>
        <v>41912304.810000002</v>
      </c>
      <c r="N9" s="283">
        <f t="shared" si="4"/>
        <v>0</v>
      </c>
      <c r="O9" s="299">
        <f>'Risk7Plus R6 ธ.ค.2564'!M8</f>
        <v>10212340.08</v>
      </c>
      <c r="P9" s="283">
        <f t="shared" si="5"/>
        <v>0</v>
      </c>
      <c r="Q9" s="284">
        <f t="shared" si="6"/>
        <v>0</v>
      </c>
      <c r="R9" s="284">
        <f t="shared" si="7"/>
        <v>0</v>
      </c>
      <c r="S9" s="284">
        <f t="shared" si="8"/>
        <v>0</v>
      </c>
      <c r="T9" s="284">
        <f t="shared" si="9"/>
        <v>0</v>
      </c>
      <c r="U9" s="284">
        <f t="shared" si="0"/>
        <v>0</v>
      </c>
      <c r="V9" s="284">
        <f t="shared" si="0"/>
        <v>0</v>
      </c>
      <c r="W9" s="285"/>
      <c r="X9" s="286" t="s">
        <v>389</v>
      </c>
      <c r="Y9" s="287">
        <v>4</v>
      </c>
    </row>
    <row r="10" spans="1:25">
      <c r="A10" s="277" t="str">
        <f>IF(B10="","",VLOOKUP($B10,[3]ID!$A$1:$R$965,9,0))</f>
        <v>จันทบุรี</v>
      </c>
      <c r="B10" s="278" t="s">
        <v>35</v>
      </c>
      <c r="C10" s="279" t="s">
        <v>171</v>
      </c>
      <c r="D10" s="280" t="s">
        <v>166</v>
      </c>
      <c r="E10" s="280">
        <v>33</v>
      </c>
      <c r="F10" s="281" t="s">
        <v>169</v>
      </c>
      <c r="G10" s="282">
        <f>'Risk7Plus R6 ธ.ค.2564'!I9</f>
        <v>5.23</v>
      </c>
      <c r="H10" s="283">
        <f t="shared" si="1"/>
        <v>0</v>
      </c>
      <c r="I10" s="282">
        <f>'Risk7Plus R6 ธ.ค.2564'!J9</f>
        <v>4.9400000000000004</v>
      </c>
      <c r="J10" s="283">
        <f t="shared" si="2"/>
        <v>0</v>
      </c>
      <c r="K10" s="282">
        <f>'Risk7Plus R6 ธ.ค.2564'!K9</f>
        <v>3.88</v>
      </c>
      <c r="L10" s="283">
        <f t="shared" si="3"/>
        <v>0</v>
      </c>
      <c r="M10" s="298">
        <f>'Risk7Plus R6 ธ.ค.2564'!L9</f>
        <v>45738052.689999998</v>
      </c>
      <c r="N10" s="283">
        <f t="shared" si="4"/>
        <v>0</v>
      </c>
      <c r="O10" s="299">
        <f>'Risk7Plus R6 ธ.ค.2564'!M9</f>
        <v>5194305.84</v>
      </c>
      <c r="P10" s="283">
        <f t="shared" si="5"/>
        <v>0</v>
      </c>
      <c r="Q10" s="284">
        <f t="shared" si="6"/>
        <v>0</v>
      </c>
      <c r="R10" s="284">
        <f t="shared" si="7"/>
        <v>0</v>
      </c>
      <c r="S10" s="284">
        <f t="shared" si="8"/>
        <v>0</v>
      </c>
      <c r="T10" s="284">
        <f t="shared" si="9"/>
        <v>0</v>
      </c>
      <c r="U10" s="284">
        <f t="shared" si="0"/>
        <v>0</v>
      </c>
      <c r="V10" s="284">
        <f t="shared" si="0"/>
        <v>0</v>
      </c>
      <c r="W10" s="285"/>
      <c r="X10" s="286" t="s">
        <v>390</v>
      </c>
      <c r="Y10" s="287">
        <v>5</v>
      </c>
    </row>
    <row r="11" spans="1:25">
      <c r="A11" s="277" t="str">
        <f>IF(B11="","",VLOOKUP($B11,[3]ID!$A$1:$R$965,9,0))</f>
        <v>จันทบุรี</v>
      </c>
      <c r="B11" s="278" t="s">
        <v>36</v>
      </c>
      <c r="C11" s="279" t="s">
        <v>172</v>
      </c>
      <c r="D11" s="280" t="s">
        <v>166</v>
      </c>
      <c r="E11" s="280">
        <v>69</v>
      </c>
      <c r="F11" s="281" t="s">
        <v>365</v>
      </c>
      <c r="G11" s="282">
        <f>'Risk7Plus R6 ธ.ค.2564'!I10</f>
        <v>4.32</v>
      </c>
      <c r="H11" s="283">
        <f t="shared" si="1"/>
        <v>0</v>
      </c>
      <c r="I11" s="282">
        <f>'Risk7Plus R6 ธ.ค.2564'!J10</f>
        <v>4.1399999999999997</v>
      </c>
      <c r="J11" s="283">
        <f t="shared" si="2"/>
        <v>0</v>
      </c>
      <c r="K11" s="282">
        <f>'Risk7Plus R6 ธ.ค.2564'!K10</f>
        <v>1.73</v>
      </c>
      <c r="L11" s="283">
        <f t="shared" si="3"/>
        <v>0</v>
      </c>
      <c r="M11" s="298">
        <f>'Risk7Plus R6 ธ.ค.2564'!L10</f>
        <v>88455119.5</v>
      </c>
      <c r="N11" s="283">
        <f t="shared" si="4"/>
        <v>0</v>
      </c>
      <c r="O11" s="299">
        <f>'Risk7Plus R6 ธ.ค.2564'!M10</f>
        <v>50012979.359999999</v>
      </c>
      <c r="P11" s="283">
        <f t="shared" si="5"/>
        <v>0</v>
      </c>
      <c r="Q11" s="284">
        <f t="shared" si="6"/>
        <v>0</v>
      </c>
      <c r="R11" s="284">
        <f t="shared" si="7"/>
        <v>0</v>
      </c>
      <c r="S11" s="284">
        <f t="shared" si="8"/>
        <v>0</v>
      </c>
      <c r="T11" s="284">
        <f t="shared" si="9"/>
        <v>0</v>
      </c>
      <c r="U11" s="284">
        <f t="shared" si="0"/>
        <v>0</v>
      </c>
      <c r="V11" s="284">
        <f t="shared" si="0"/>
        <v>0</v>
      </c>
      <c r="W11" s="285"/>
      <c r="X11" s="286" t="s">
        <v>391</v>
      </c>
      <c r="Y11" s="287">
        <v>6</v>
      </c>
    </row>
    <row r="12" spans="1:25">
      <c r="A12" s="277" t="str">
        <f>IF(B12="","",VLOOKUP($B12,[3]ID!$A$1:$R$965,9,0))</f>
        <v>จันทบุรี</v>
      </c>
      <c r="B12" s="278" t="s">
        <v>37</v>
      </c>
      <c r="C12" s="279" t="s">
        <v>173</v>
      </c>
      <c r="D12" s="280" t="s">
        <v>166</v>
      </c>
      <c r="E12" s="280">
        <v>38</v>
      </c>
      <c r="F12" s="281" t="s">
        <v>167</v>
      </c>
      <c r="G12" s="282">
        <f>'Risk7Plus R6 ธ.ค.2564'!I11</f>
        <v>1.63</v>
      </c>
      <c r="H12" s="283">
        <f t="shared" si="1"/>
        <v>0</v>
      </c>
      <c r="I12" s="282">
        <f>'Risk7Plus R6 ธ.ค.2564'!J11</f>
        <v>1.44</v>
      </c>
      <c r="J12" s="283">
        <f t="shared" si="2"/>
        <v>0</v>
      </c>
      <c r="K12" s="282">
        <f>'Risk7Plus R6 ธ.ค.2564'!K11</f>
        <v>0.93</v>
      </c>
      <c r="L12" s="283">
        <f t="shared" si="3"/>
        <v>0</v>
      </c>
      <c r="M12" s="298">
        <f>'Risk7Plus R6 ธ.ค.2564'!L11</f>
        <v>11742837.550000001</v>
      </c>
      <c r="N12" s="283">
        <f t="shared" si="4"/>
        <v>0</v>
      </c>
      <c r="O12" s="299">
        <f>'Risk7Plus R6 ธ.ค.2564'!M11</f>
        <v>6705572.7800000003</v>
      </c>
      <c r="P12" s="283">
        <f t="shared" si="5"/>
        <v>0</v>
      </c>
      <c r="Q12" s="284">
        <f t="shared" si="6"/>
        <v>0</v>
      </c>
      <c r="R12" s="284">
        <f t="shared" si="7"/>
        <v>0</v>
      </c>
      <c r="S12" s="284">
        <f t="shared" si="8"/>
        <v>0</v>
      </c>
      <c r="T12" s="284">
        <f t="shared" si="9"/>
        <v>0</v>
      </c>
      <c r="U12" s="284">
        <f t="shared" si="0"/>
        <v>0</v>
      </c>
      <c r="V12" s="284">
        <f t="shared" si="0"/>
        <v>0</v>
      </c>
      <c r="W12" s="285"/>
      <c r="X12" s="286" t="s">
        <v>392</v>
      </c>
      <c r="Y12" s="287">
        <v>7</v>
      </c>
    </row>
    <row r="13" spans="1:25">
      <c r="A13" s="277" t="str">
        <f>IF(B13="","",VLOOKUP($B13,[3]ID!$A$1:$R$965,9,0))</f>
        <v>จันทบุรี</v>
      </c>
      <c r="B13" s="278" t="s">
        <v>38</v>
      </c>
      <c r="C13" s="279" t="s">
        <v>174</v>
      </c>
      <c r="D13" s="280" t="s">
        <v>166</v>
      </c>
      <c r="E13" s="280">
        <v>36</v>
      </c>
      <c r="F13" s="281" t="s">
        <v>169</v>
      </c>
      <c r="G13" s="282">
        <f>'Risk7Plus R6 ธ.ค.2564'!I12</f>
        <v>4.12</v>
      </c>
      <c r="H13" s="283">
        <f t="shared" si="1"/>
        <v>0</v>
      </c>
      <c r="I13" s="282">
        <f>'Risk7Plus R6 ธ.ค.2564'!J12</f>
        <v>3.85</v>
      </c>
      <c r="J13" s="283">
        <f t="shared" si="2"/>
        <v>0</v>
      </c>
      <c r="K13" s="282">
        <f>'Risk7Plus R6 ธ.ค.2564'!K12</f>
        <v>2.86</v>
      </c>
      <c r="L13" s="283">
        <f t="shared" si="3"/>
        <v>0</v>
      </c>
      <c r="M13" s="298">
        <f>'Risk7Plus R6 ธ.ค.2564'!L12</f>
        <v>31044686.390000001</v>
      </c>
      <c r="N13" s="283">
        <f t="shared" si="4"/>
        <v>0</v>
      </c>
      <c r="O13" s="299">
        <f>'Risk7Plus R6 ธ.ค.2564'!M12</f>
        <v>5125479.83</v>
      </c>
      <c r="P13" s="283">
        <f t="shared" si="5"/>
        <v>0</v>
      </c>
      <c r="Q13" s="284">
        <f t="shared" si="6"/>
        <v>0</v>
      </c>
      <c r="R13" s="284">
        <f t="shared" si="7"/>
        <v>0</v>
      </c>
      <c r="S13" s="284">
        <f t="shared" si="8"/>
        <v>0</v>
      </c>
      <c r="T13" s="284">
        <f t="shared" si="9"/>
        <v>0</v>
      </c>
      <c r="U13" s="284">
        <f t="shared" si="0"/>
        <v>0</v>
      </c>
      <c r="V13" s="284">
        <f t="shared" si="0"/>
        <v>0</v>
      </c>
      <c r="W13" s="285"/>
      <c r="X13" s="286" t="s">
        <v>376</v>
      </c>
      <c r="Y13" s="287">
        <v>8</v>
      </c>
    </row>
    <row r="14" spans="1:25">
      <c r="A14" s="277" t="str">
        <f>IF(B14="","",VLOOKUP($B14,[3]ID!$A$1:$R$965,9,0))</f>
        <v>จันทบุรี</v>
      </c>
      <c r="B14" s="278" t="s">
        <v>39</v>
      </c>
      <c r="C14" s="279" t="s">
        <v>175</v>
      </c>
      <c r="D14" s="280" t="s">
        <v>166</v>
      </c>
      <c r="E14" s="280">
        <v>92</v>
      </c>
      <c r="F14" s="281" t="s">
        <v>176</v>
      </c>
      <c r="G14" s="282">
        <f>'Risk7Plus R6 ธ.ค.2564'!I13</f>
        <v>2.54</v>
      </c>
      <c r="H14" s="283">
        <f t="shared" si="1"/>
        <v>0</v>
      </c>
      <c r="I14" s="282">
        <f>'Risk7Plus R6 ธ.ค.2564'!J13</f>
        <v>2.29</v>
      </c>
      <c r="J14" s="283">
        <f t="shared" si="2"/>
        <v>0</v>
      </c>
      <c r="K14" s="282">
        <f>'Risk7Plus R6 ธ.ค.2564'!K13</f>
        <v>1.43</v>
      </c>
      <c r="L14" s="283">
        <f t="shared" si="3"/>
        <v>0</v>
      </c>
      <c r="M14" s="298">
        <f>'Risk7Plus R6 ธ.ค.2564'!L13</f>
        <v>53520444.240000002</v>
      </c>
      <c r="N14" s="283">
        <f t="shared" si="4"/>
        <v>0</v>
      </c>
      <c r="O14" s="299">
        <f>'Risk7Plus R6 ธ.ค.2564'!M13</f>
        <v>20424273.829999998</v>
      </c>
      <c r="P14" s="283">
        <f t="shared" si="5"/>
        <v>0</v>
      </c>
      <c r="Q14" s="284">
        <f t="shared" si="6"/>
        <v>0</v>
      </c>
      <c r="R14" s="284">
        <f t="shared" si="7"/>
        <v>0</v>
      </c>
      <c r="S14" s="284">
        <f t="shared" si="8"/>
        <v>0</v>
      </c>
      <c r="T14" s="284">
        <f t="shared" si="9"/>
        <v>0</v>
      </c>
      <c r="U14" s="284">
        <f t="shared" si="0"/>
        <v>0</v>
      </c>
      <c r="V14" s="284">
        <f t="shared" si="0"/>
        <v>0</v>
      </c>
      <c r="W14" s="285"/>
      <c r="X14" s="286" t="s">
        <v>393</v>
      </c>
      <c r="Y14" s="287">
        <v>9</v>
      </c>
    </row>
    <row r="15" spans="1:25">
      <c r="A15" s="277" t="str">
        <f>IF(B15="","",VLOOKUP($B15,[3]ID!$A$1:$R$965,9,0))</f>
        <v>จันทบุรี</v>
      </c>
      <c r="B15" s="278" t="s">
        <v>40</v>
      </c>
      <c r="C15" s="279" t="s">
        <v>177</v>
      </c>
      <c r="D15" s="280" t="s">
        <v>166</v>
      </c>
      <c r="E15" s="280">
        <v>34</v>
      </c>
      <c r="F15" s="281" t="s">
        <v>365</v>
      </c>
      <c r="G15" s="282">
        <f>'Risk7Plus R6 ธ.ค.2564'!I14</f>
        <v>3.52</v>
      </c>
      <c r="H15" s="283">
        <f t="shared" si="1"/>
        <v>0</v>
      </c>
      <c r="I15" s="282">
        <f>'Risk7Plus R6 ธ.ค.2564'!J14</f>
        <v>3.24</v>
      </c>
      <c r="J15" s="283">
        <f t="shared" si="2"/>
        <v>0</v>
      </c>
      <c r="K15" s="282">
        <f>'Risk7Plus R6 ธ.ค.2564'!K14</f>
        <v>2.6</v>
      </c>
      <c r="L15" s="283">
        <f t="shared" si="3"/>
        <v>0</v>
      </c>
      <c r="M15" s="298">
        <f>'Risk7Plus R6 ธ.ค.2564'!L14</f>
        <v>40190775.530000001</v>
      </c>
      <c r="N15" s="283">
        <f t="shared" si="4"/>
        <v>0</v>
      </c>
      <c r="O15" s="299">
        <f>'Risk7Plus R6 ธ.ค.2564'!M14</f>
        <v>11830623.310000001</v>
      </c>
      <c r="P15" s="283">
        <f t="shared" si="5"/>
        <v>0</v>
      </c>
      <c r="Q15" s="284">
        <f t="shared" si="6"/>
        <v>0</v>
      </c>
      <c r="R15" s="284">
        <f t="shared" si="7"/>
        <v>0</v>
      </c>
      <c r="S15" s="284">
        <f t="shared" si="8"/>
        <v>0</v>
      </c>
      <c r="T15" s="284">
        <f t="shared" si="9"/>
        <v>0</v>
      </c>
      <c r="U15" s="284">
        <f t="shared" si="0"/>
        <v>0</v>
      </c>
      <c r="V15" s="284">
        <f t="shared" si="0"/>
        <v>0</v>
      </c>
      <c r="W15" s="285"/>
      <c r="X15" s="286" t="s">
        <v>394</v>
      </c>
      <c r="Y15" s="287">
        <v>10</v>
      </c>
    </row>
    <row r="16" spans="1:25">
      <c r="A16" s="277" t="str">
        <f>IF(B16="","",VLOOKUP($B16,[3]ID!$A$1:$R$965,9,0))</f>
        <v>จันทบุรี</v>
      </c>
      <c r="B16" s="278" t="s">
        <v>41</v>
      </c>
      <c r="C16" s="279" t="s">
        <v>178</v>
      </c>
      <c r="D16" s="280" t="s">
        <v>166</v>
      </c>
      <c r="E16" s="280">
        <v>36</v>
      </c>
      <c r="F16" s="281" t="s">
        <v>167</v>
      </c>
      <c r="G16" s="282">
        <f>'Risk7Plus R6 ธ.ค.2564'!I15</f>
        <v>2.34</v>
      </c>
      <c r="H16" s="283">
        <f t="shared" si="1"/>
        <v>0</v>
      </c>
      <c r="I16" s="282">
        <f>'Risk7Plus R6 ธ.ค.2564'!J15</f>
        <v>2.17</v>
      </c>
      <c r="J16" s="283">
        <f t="shared" si="2"/>
        <v>0</v>
      </c>
      <c r="K16" s="282">
        <f>'Risk7Plus R6 ธ.ค.2564'!K15</f>
        <v>1.62</v>
      </c>
      <c r="L16" s="283">
        <f t="shared" si="3"/>
        <v>0</v>
      </c>
      <c r="M16" s="298">
        <f>'Risk7Plus R6 ธ.ค.2564'!L15</f>
        <v>23412810.829999998</v>
      </c>
      <c r="N16" s="283">
        <f t="shared" si="4"/>
        <v>0</v>
      </c>
      <c r="O16" s="299">
        <f>'Risk7Plus R6 ธ.ค.2564'!M15</f>
        <v>10820453.27</v>
      </c>
      <c r="P16" s="283">
        <f t="shared" si="5"/>
        <v>0</v>
      </c>
      <c r="Q16" s="284">
        <f t="shared" si="6"/>
        <v>0</v>
      </c>
      <c r="R16" s="284">
        <f t="shared" si="7"/>
        <v>0</v>
      </c>
      <c r="S16" s="284">
        <f t="shared" si="8"/>
        <v>0</v>
      </c>
      <c r="T16" s="284">
        <f t="shared" si="9"/>
        <v>0</v>
      </c>
      <c r="U16" s="284">
        <f t="shared" si="0"/>
        <v>0</v>
      </c>
      <c r="V16" s="284">
        <f t="shared" si="0"/>
        <v>0</v>
      </c>
      <c r="W16" s="285"/>
      <c r="X16" s="286" t="s">
        <v>395</v>
      </c>
      <c r="Y16" s="287">
        <v>11</v>
      </c>
    </row>
    <row r="17" spans="1:25">
      <c r="A17" s="277" t="str">
        <f>IF(B17="","",VLOOKUP($B17,[3]ID!$A$1:$R$965,9,0))</f>
        <v>จันทบุรี</v>
      </c>
      <c r="B17" s="278" t="s">
        <v>42</v>
      </c>
      <c r="C17" s="279" t="s">
        <v>179</v>
      </c>
      <c r="D17" s="280" t="s">
        <v>166</v>
      </c>
      <c r="E17" s="280">
        <v>38</v>
      </c>
      <c r="F17" s="281" t="s">
        <v>169</v>
      </c>
      <c r="G17" s="282">
        <f>'Risk7Plus R6 ธ.ค.2564'!I16</f>
        <v>4.66</v>
      </c>
      <c r="H17" s="283">
        <f t="shared" si="1"/>
        <v>0</v>
      </c>
      <c r="I17" s="282">
        <f>'Risk7Plus R6 ธ.ค.2564'!J16</f>
        <v>4.29</v>
      </c>
      <c r="J17" s="283">
        <f t="shared" si="2"/>
        <v>0</v>
      </c>
      <c r="K17" s="282">
        <f>'Risk7Plus R6 ธ.ค.2564'!K16</f>
        <v>3.8</v>
      </c>
      <c r="L17" s="283">
        <f t="shared" si="3"/>
        <v>0</v>
      </c>
      <c r="M17" s="298">
        <f>'Risk7Plus R6 ธ.ค.2564'!L16</f>
        <v>47757278.049999997</v>
      </c>
      <c r="N17" s="283">
        <f t="shared" si="4"/>
        <v>0</v>
      </c>
      <c r="O17" s="299">
        <f>'Risk7Plus R6 ธ.ค.2564'!M16</f>
        <v>5419188.96</v>
      </c>
      <c r="P17" s="283">
        <f t="shared" si="5"/>
        <v>0</v>
      </c>
      <c r="Q17" s="284">
        <f t="shared" si="6"/>
        <v>0</v>
      </c>
      <c r="R17" s="284">
        <f t="shared" si="7"/>
        <v>0</v>
      </c>
      <c r="S17" s="284">
        <f t="shared" si="8"/>
        <v>0</v>
      </c>
      <c r="T17" s="284">
        <f t="shared" si="9"/>
        <v>0</v>
      </c>
      <c r="U17" s="284">
        <f t="shared" si="0"/>
        <v>0</v>
      </c>
      <c r="V17" s="284">
        <f t="shared" si="0"/>
        <v>0</v>
      </c>
      <c r="W17" s="285"/>
      <c r="X17" s="286" t="s">
        <v>396</v>
      </c>
      <c r="Y17" s="287">
        <v>12</v>
      </c>
    </row>
    <row r="18" spans="1:25">
      <c r="B18" s="291" t="s">
        <v>9</v>
      </c>
      <c r="C18" s="285" t="s">
        <v>181</v>
      </c>
      <c r="D18" s="280" t="s">
        <v>163</v>
      </c>
      <c r="E18" s="280">
        <v>595</v>
      </c>
      <c r="F18" s="281" t="s">
        <v>182</v>
      </c>
      <c r="G18" s="282">
        <f>'Risk7Plus R6 ธ.ค.2564'!I17</f>
        <v>2.81</v>
      </c>
      <c r="H18" s="283">
        <f t="shared" si="1"/>
        <v>0</v>
      </c>
      <c r="I18" s="282">
        <f>'Risk7Plus R6 ธ.ค.2564'!J17</f>
        <v>2.5299999999999998</v>
      </c>
      <c r="J18" s="283">
        <f t="shared" si="2"/>
        <v>0</v>
      </c>
      <c r="K18" s="282">
        <f>'Risk7Plus R6 ธ.ค.2564'!K17</f>
        <v>1.73</v>
      </c>
      <c r="L18" s="283">
        <f t="shared" si="3"/>
        <v>0</v>
      </c>
      <c r="M18" s="298">
        <f>'Risk7Plus R6 ธ.ค.2564'!L17</f>
        <v>681734905.29999995</v>
      </c>
      <c r="N18" s="283">
        <f t="shared" si="4"/>
        <v>0</v>
      </c>
      <c r="O18" s="299">
        <f>'Risk7Plus R6 ธ.ค.2564'!M17</f>
        <v>23898210.789999999</v>
      </c>
      <c r="P18" s="283">
        <f t="shared" si="5"/>
        <v>0</v>
      </c>
      <c r="Q18" s="284">
        <f t="shared" si="6"/>
        <v>0</v>
      </c>
      <c r="R18" s="284">
        <f t="shared" si="7"/>
        <v>0</v>
      </c>
      <c r="S18" s="284">
        <f t="shared" si="8"/>
        <v>0</v>
      </c>
      <c r="T18" s="284">
        <f t="shared" si="9"/>
        <v>0</v>
      </c>
      <c r="U18" s="284">
        <f t="shared" si="0"/>
        <v>0</v>
      </c>
      <c r="V18" s="284">
        <f t="shared" si="0"/>
        <v>0</v>
      </c>
      <c r="W18" s="285"/>
    </row>
    <row r="19" spans="1:25">
      <c r="B19" s="291" t="s">
        <v>31</v>
      </c>
      <c r="C19" s="285" t="s">
        <v>183</v>
      </c>
      <c r="D19" s="280" t="s">
        <v>166</v>
      </c>
      <c r="E19" s="280">
        <v>40</v>
      </c>
      <c r="F19" s="281" t="s">
        <v>365</v>
      </c>
      <c r="G19" s="282">
        <f>'Risk7Plus R6 ธ.ค.2564'!I18</f>
        <v>2.59</v>
      </c>
      <c r="H19" s="283">
        <f t="shared" si="1"/>
        <v>0</v>
      </c>
      <c r="I19" s="282">
        <f>'Risk7Plus R6 ธ.ค.2564'!J18</f>
        <v>2.4300000000000002</v>
      </c>
      <c r="J19" s="283">
        <f t="shared" si="2"/>
        <v>0</v>
      </c>
      <c r="K19" s="282">
        <f>'Risk7Plus R6 ธ.ค.2564'!K18</f>
        <v>1.73</v>
      </c>
      <c r="L19" s="283">
        <f t="shared" si="3"/>
        <v>0</v>
      </c>
      <c r="M19" s="298">
        <f>'Risk7Plus R6 ธ.ค.2564'!L18</f>
        <v>47978325.32</v>
      </c>
      <c r="N19" s="283">
        <f t="shared" si="4"/>
        <v>0</v>
      </c>
      <c r="O19" s="299">
        <f>'Risk7Plus R6 ธ.ค.2564'!M18</f>
        <v>20983407.23</v>
      </c>
      <c r="P19" s="283">
        <f t="shared" si="5"/>
        <v>0</v>
      </c>
      <c r="Q19" s="284">
        <f t="shared" si="6"/>
        <v>0</v>
      </c>
      <c r="R19" s="284">
        <f t="shared" si="7"/>
        <v>0</v>
      </c>
      <c r="S19" s="284">
        <f t="shared" si="8"/>
        <v>0</v>
      </c>
      <c r="T19" s="284">
        <f t="shared" si="9"/>
        <v>0</v>
      </c>
      <c r="U19" s="284">
        <f t="shared" si="0"/>
        <v>0</v>
      </c>
      <c r="V19" s="284">
        <f t="shared" si="0"/>
        <v>0</v>
      </c>
      <c r="W19" s="285"/>
    </row>
    <row r="20" spans="1:25">
      <c r="B20" s="291" t="s">
        <v>48</v>
      </c>
      <c r="C20" s="285" t="s">
        <v>184</v>
      </c>
      <c r="D20" s="280" t="s">
        <v>166</v>
      </c>
      <c r="E20" s="280">
        <v>50</v>
      </c>
      <c r="F20" s="281" t="s">
        <v>169</v>
      </c>
      <c r="G20" s="282">
        <f>'Risk7Plus R6 ธ.ค.2564'!I19</f>
        <v>9.5399999999999991</v>
      </c>
      <c r="H20" s="283">
        <f t="shared" si="1"/>
        <v>0</v>
      </c>
      <c r="I20" s="282">
        <f>'Risk7Plus R6 ธ.ค.2564'!J19</f>
        <v>9.2899999999999991</v>
      </c>
      <c r="J20" s="283">
        <f t="shared" si="2"/>
        <v>0</v>
      </c>
      <c r="K20" s="282">
        <f>'Risk7Plus R6 ธ.ค.2564'!K19</f>
        <v>4.0199999999999996</v>
      </c>
      <c r="L20" s="283">
        <f t="shared" si="3"/>
        <v>0</v>
      </c>
      <c r="M20" s="298">
        <f>'Risk7Plus R6 ธ.ค.2564'!L19</f>
        <v>240044267.46000001</v>
      </c>
      <c r="N20" s="283">
        <f t="shared" si="4"/>
        <v>0</v>
      </c>
      <c r="O20" s="299">
        <f>'Risk7Plus R6 ธ.ค.2564'!M19</f>
        <v>46779756.960000001</v>
      </c>
      <c r="P20" s="283">
        <f t="shared" si="5"/>
        <v>0</v>
      </c>
      <c r="Q20" s="284">
        <f t="shared" si="6"/>
        <v>0</v>
      </c>
      <c r="R20" s="284">
        <f t="shared" si="7"/>
        <v>0</v>
      </c>
      <c r="S20" s="284">
        <f t="shared" si="8"/>
        <v>0</v>
      </c>
      <c r="T20" s="284">
        <f t="shared" si="9"/>
        <v>0</v>
      </c>
      <c r="U20" s="284">
        <f t="shared" si="0"/>
        <v>0</v>
      </c>
      <c r="V20" s="284">
        <f t="shared" si="0"/>
        <v>0</v>
      </c>
      <c r="W20" s="285"/>
    </row>
    <row r="21" spans="1:25">
      <c r="B21" s="291" t="s">
        <v>49</v>
      </c>
      <c r="C21" s="285" t="s">
        <v>185</v>
      </c>
      <c r="D21" s="280" t="s">
        <v>166</v>
      </c>
      <c r="E21" s="280">
        <v>64</v>
      </c>
      <c r="F21" s="281" t="s">
        <v>176</v>
      </c>
      <c r="G21" s="282">
        <f>'Risk7Plus R6 ธ.ค.2564'!I20</f>
        <v>3.03</v>
      </c>
      <c r="H21" s="283">
        <f t="shared" si="1"/>
        <v>0</v>
      </c>
      <c r="I21" s="282">
        <f>'Risk7Plus R6 ธ.ค.2564'!J20</f>
        <v>2.81</v>
      </c>
      <c r="J21" s="283">
        <f t="shared" si="2"/>
        <v>0</v>
      </c>
      <c r="K21" s="282">
        <f>'Risk7Plus R6 ธ.ค.2564'!K20</f>
        <v>1.51</v>
      </c>
      <c r="L21" s="283">
        <f t="shared" si="3"/>
        <v>0</v>
      </c>
      <c r="M21" s="298">
        <f>'Risk7Plus R6 ธ.ค.2564'!L20</f>
        <v>76458956.489999995</v>
      </c>
      <c r="N21" s="283">
        <f t="shared" si="4"/>
        <v>0</v>
      </c>
      <c r="O21" s="299">
        <f>'Risk7Plus R6 ธ.ค.2564'!M20</f>
        <v>3103292.24</v>
      </c>
      <c r="P21" s="283">
        <f t="shared" si="5"/>
        <v>0</v>
      </c>
      <c r="Q21" s="284">
        <f t="shared" si="6"/>
        <v>0</v>
      </c>
      <c r="R21" s="284">
        <f t="shared" si="7"/>
        <v>0</v>
      </c>
      <c r="S21" s="284">
        <f t="shared" si="8"/>
        <v>0</v>
      </c>
      <c r="T21" s="284">
        <f t="shared" si="9"/>
        <v>0</v>
      </c>
      <c r="U21" s="284">
        <f t="shared" si="0"/>
        <v>0</v>
      </c>
      <c r="V21" s="284">
        <f t="shared" si="0"/>
        <v>0</v>
      </c>
      <c r="W21" s="285"/>
    </row>
    <row r="22" spans="1:25">
      <c r="B22" s="291" t="s">
        <v>50</v>
      </c>
      <c r="C22" s="285" t="s">
        <v>186</v>
      </c>
      <c r="D22" s="280" t="s">
        <v>166</v>
      </c>
      <c r="E22" s="280">
        <v>90</v>
      </c>
      <c r="F22" s="281" t="s">
        <v>176</v>
      </c>
      <c r="G22" s="282">
        <f>'Risk7Plus R6 ธ.ค.2564'!I21</f>
        <v>2.19</v>
      </c>
      <c r="H22" s="283">
        <f t="shared" si="1"/>
        <v>0</v>
      </c>
      <c r="I22" s="282">
        <f>'Risk7Plus R6 ธ.ค.2564'!J21</f>
        <v>2.1</v>
      </c>
      <c r="J22" s="283">
        <f t="shared" si="2"/>
        <v>0</v>
      </c>
      <c r="K22" s="282">
        <f>'Risk7Plus R6 ธ.ค.2564'!K21</f>
        <v>1.48</v>
      </c>
      <c r="L22" s="283">
        <f t="shared" si="3"/>
        <v>0</v>
      </c>
      <c r="M22" s="298">
        <f>'Risk7Plus R6 ธ.ค.2564'!L21</f>
        <v>74656395.060000002</v>
      </c>
      <c r="N22" s="283">
        <f t="shared" si="4"/>
        <v>0</v>
      </c>
      <c r="O22" s="299">
        <f>'Risk7Plus R6 ธ.ค.2564'!M21</f>
        <v>6240145.6399999997</v>
      </c>
      <c r="P22" s="283">
        <f t="shared" si="5"/>
        <v>0</v>
      </c>
      <c r="Q22" s="284">
        <f t="shared" si="6"/>
        <v>0</v>
      </c>
      <c r="R22" s="284">
        <f t="shared" si="7"/>
        <v>0</v>
      </c>
      <c r="S22" s="284">
        <f t="shared" si="8"/>
        <v>0</v>
      </c>
      <c r="T22" s="284">
        <f t="shared" si="9"/>
        <v>0</v>
      </c>
      <c r="U22" s="284">
        <f t="shared" si="9"/>
        <v>0</v>
      </c>
      <c r="V22" s="284">
        <f t="shared" si="9"/>
        <v>0</v>
      </c>
      <c r="W22" s="285"/>
    </row>
    <row r="23" spans="1:25">
      <c r="B23" s="291" t="s">
        <v>51</v>
      </c>
      <c r="C23" s="285" t="s">
        <v>187</v>
      </c>
      <c r="D23" s="280" t="s">
        <v>166</v>
      </c>
      <c r="E23" s="280">
        <v>52</v>
      </c>
      <c r="F23" s="281" t="s">
        <v>365</v>
      </c>
      <c r="G23" s="282">
        <f>'Risk7Plus R6 ธ.ค.2564'!I22</f>
        <v>6.3</v>
      </c>
      <c r="H23" s="283">
        <f t="shared" si="1"/>
        <v>0</v>
      </c>
      <c r="I23" s="282">
        <f>'Risk7Plus R6 ธ.ค.2564'!J22</f>
        <v>6.02</v>
      </c>
      <c r="J23" s="283">
        <f t="shared" si="2"/>
        <v>0</v>
      </c>
      <c r="K23" s="282">
        <f>'Risk7Plus R6 ธ.ค.2564'!K22</f>
        <v>2.84</v>
      </c>
      <c r="L23" s="283">
        <f t="shared" si="3"/>
        <v>0</v>
      </c>
      <c r="M23" s="298">
        <f>'Risk7Plus R6 ธ.ค.2564'!L22</f>
        <v>115607156.95</v>
      </c>
      <c r="N23" s="283">
        <f t="shared" si="4"/>
        <v>0</v>
      </c>
      <c r="O23" s="299">
        <f>'Risk7Plus R6 ธ.ค.2564'!M22</f>
        <v>25625441.609999999</v>
      </c>
      <c r="P23" s="283">
        <f t="shared" si="5"/>
        <v>0</v>
      </c>
      <c r="Q23" s="284">
        <f t="shared" si="6"/>
        <v>0</v>
      </c>
      <c r="R23" s="284">
        <f t="shared" si="7"/>
        <v>0</v>
      </c>
      <c r="S23" s="284">
        <f t="shared" si="8"/>
        <v>0</v>
      </c>
      <c r="T23" s="284">
        <f t="shared" si="9"/>
        <v>0</v>
      </c>
      <c r="U23" s="284">
        <f t="shared" si="9"/>
        <v>0</v>
      </c>
      <c r="V23" s="284">
        <f t="shared" si="9"/>
        <v>0</v>
      </c>
      <c r="W23" s="285"/>
    </row>
    <row r="24" spans="1:25">
      <c r="B24" s="291" t="s">
        <v>52</v>
      </c>
      <c r="C24" s="285" t="s">
        <v>188</v>
      </c>
      <c r="D24" s="280" t="s">
        <v>166</v>
      </c>
      <c r="E24" s="280">
        <v>146</v>
      </c>
      <c r="F24" s="281" t="s">
        <v>369</v>
      </c>
      <c r="G24" s="282">
        <f>'Risk7Plus R6 ธ.ค.2564'!I23</f>
        <v>6.54</v>
      </c>
      <c r="H24" s="283">
        <f t="shared" si="1"/>
        <v>0</v>
      </c>
      <c r="I24" s="282">
        <f>'Risk7Plus R6 ธ.ค.2564'!J23</f>
        <v>6.43</v>
      </c>
      <c r="J24" s="283">
        <f t="shared" si="2"/>
        <v>0</v>
      </c>
      <c r="K24" s="282">
        <f>'Risk7Plus R6 ธ.ค.2564'!K23</f>
        <v>2.78</v>
      </c>
      <c r="L24" s="283">
        <f t="shared" si="3"/>
        <v>0</v>
      </c>
      <c r="M24" s="298">
        <f>'Risk7Plus R6 ธ.ค.2564'!L23</f>
        <v>376600275.16000003</v>
      </c>
      <c r="N24" s="283">
        <f t="shared" si="4"/>
        <v>0</v>
      </c>
      <c r="O24" s="299">
        <f>'Risk7Plus R6 ธ.ค.2564'!M23</f>
        <v>86076160.230000004</v>
      </c>
      <c r="P24" s="283">
        <f t="shared" si="5"/>
        <v>0</v>
      </c>
      <c r="Q24" s="284">
        <f t="shared" si="6"/>
        <v>0</v>
      </c>
      <c r="R24" s="284">
        <f t="shared" si="7"/>
        <v>0</v>
      </c>
      <c r="S24" s="284">
        <f t="shared" si="8"/>
        <v>0</v>
      </c>
      <c r="T24" s="284">
        <f t="shared" si="9"/>
        <v>0</v>
      </c>
      <c r="U24" s="284">
        <f t="shared" si="9"/>
        <v>0</v>
      </c>
      <c r="V24" s="284">
        <f t="shared" si="9"/>
        <v>0</v>
      </c>
      <c r="W24" s="285"/>
    </row>
    <row r="25" spans="1:25">
      <c r="B25" s="291" t="s">
        <v>53</v>
      </c>
      <c r="C25" s="285" t="s">
        <v>189</v>
      </c>
      <c r="D25" s="280" t="s">
        <v>166</v>
      </c>
      <c r="E25" s="280">
        <v>150</v>
      </c>
      <c r="F25" s="281" t="s">
        <v>369</v>
      </c>
      <c r="G25" s="282">
        <f>'Risk7Plus R6 ธ.ค.2564'!I24</f>
        <v>3.17</v>
      </c>
      <c r="H25" s="283">
        <f t="shared" si="1"/>
        <v>0</v>
      </c>
      <c r="I25" s="282">
        <f>'Risk7Plus R6 ธ.ค.2564'!J24</f>
        <v>3.06</v>
      </c>
      <c r="J25" s="283">
        <f t="shared" si="2"/>
        <v>0</v>
      </c>
      <c r="K25" s="282">
        <f>'Risk7Plus R6 ธ.ค.2564'!K24</f>
        <v>0.73</v>
      </c>
      <c r="L25" s="283">
        <f t="shared" si="3"/>
        <v>1</v>
      </c>
      <c r="M25" s="298">
        <f>'Risk7Plus R6 ธ.ค.2564'!L24</f>
        <v>140135297.02000001</v>
      </c>
      <c r="N25" s="283">
        <f t="shared" si="4"/>
        <v>0</v>
      </c>
      <c r="O25" s="299">
        <f>'Risk7Plus R6 ธ.ค.2564'!M24</f>
        <v>79139612.219999999</v>
      </c>
      <c r="P25" s="283">
        <f t="shared" si="5"/>
        <v>0</v>
      </c>
      <c r="Q25" s="284">
        <f t="shared" si="6"/>
        <v>1</v>
      </c>
      <c r="R25" s="284">
        <f t="shared" si="7"/>
        <v>0</v>
      </c>
      <c r="S25" s="284">
        <f t="shared" si="8"/>
        <v>0</v>
      </c>
      <c r="T25" s="284">
        <f t="shared" si="9"/>
        <v>1</v>
      </c>
      <c r="U25" s="284">
        <f t="shared" si="9"/>
        <v>1</v>
      </c>
      <c r="V25" s="284">
        <f t="shared" si="9"/>
        <v>1</v>
      </c>
      <c r="W25" s="285"/>
    </row>
    <row r="26" spans="1:25">
      <c r="B26" s="291" t="s">
        <v>54</v>
      </c>
      <c r="C26" s="285" t="s">
        <v>190</v>
      </c>
      <c r="D26" s="280" t="s">
        <v>166</v>
      </c>
      <c r="E26" s="280">
        <v>85</v>
      </c>
      <c r="F26" s="281" t="s">
        <v>169</v>
      </c>
      <c r="G26" s="282">
        <f>'Risk7Plus R6 ธ.ค.2564'!I25</f>
        <v>2.99</v>
      </c>
      <c r="H26" s="283">
        <f t="shared" si="1"/>
        <v>0</v>
      </c>
      <c r="I26" s="282">
        <f>'Risk7Plus R6 ธ.ค.2564'!J25</f>
        <v>2.89</v>
      </c>
      <c r="J26" s="283">
        <f t="shared" si="2"/>
        <v>0</v>
      </c>
      <c r="K26" s="282">
        <f>'Risk7Plus R6 ธ.ค.2564'!K25</f>
        <v>0.77</v>
      </c>
      <c r="L26" s="283">
        <f t="shared" si="3"/>
        <v>1</v>
      </c>
      <c r="M26" s="298">
        <f>'Risk7Plus R6 ธ.ค.2564'!L25</f>
        <v>101637440.8</v>
      </c>
      <c r="N26" s="283">
        <f t="shared" si="4"/>
        <v>0</v>
      </c>
      <c r="O26" s="299">
        <f>'Risk7Plus R6 ธ.ค.2564'!M25</f>
        <v>48188462.780000001</v>
      </c>
      <c r="P26" s="283">
        <f t="shared" si="5"/>
        <v>0</v>
      </c>
      <c r="Q26" s="284">
        <f t="shared" si="6"/>
        <v>1</v>
      </c>
      <c r="R26" s="284">
        <f t="shared" si="7"/>
        <v>0</v>
      </c>
      <c r="S26" s="284">
        <f t="shared" si="8"/>
        <v>0</v>
      </c>
      <c r="T26" s="284">
        <f t="shared" si="9"/>
        <v>1</v>
      </c>
      <c r="U26" s="284">
        <f t="shared" si="9"/>
        <v>1</v>
      </c>
      <c r="V26" s="284">
        <f t="shared" si="9"/>
        <v>1</v>
      </c>
      <c r="W26" s="285"/>
    </row>
    <row r="27" spans="1:25">
      <c r="B27" s="291" t="s">
        <v>66</v>
      </c>
      <c r="C27" s="285" t="s">
        <v>191</v>
      </c>
      <c r="D27" s="280" t="s">
        <v>166</v>
      </c>
      <c r="E27" s="280">
        <v>13</v>
      </c>
      <c r="F27" s="281" t="s">
        <v>169</v>
      </c>
      <c r="G27" s="282">
        <f>'Risk7Plus R6 ธ.ค.2564'!I26</f>
        <v>2.23</v>
      </c>
      <c r="H27" s="283">
        <f t="shared" si="1"/>
        <v>0</v>
      </c>
      <c r="I27" s="282">
        <f>'Risk7Plus R6 ธ.ค.2564'!J26</f>
        <v>2.0699999999999998</v>
      </c>
      <c r="J27" s="283">
        <f t="shared" si="2"/>
        <v>0</v>
      </c>
      <c r="K27" s="282">
        <f>'Risk7Plus R6 ธ.ค.2564'!K26</f>
        <v>0.93</v>
      </c>
      <c r="L27" s="283">
        <f t="shared" si="3"/>
        <v>0</v>
      </c>
      <c r="M27" s="298">
        <f>'Risk7Plus R6 ธ.ค.2564'!L26</f>
        <v>16164187.34</v>
      </c>
      <c r="N27" s="283">
        <f t="shared" si="4"/>
        <v>0</v>
      </c>
      <c r="O27" s="299">
        <f>'Risk7Plus R6 ธ.ค.2564'!M26</f>
        <v>9432986.9600000009</v>
      </c>
      <c r="P27" s="283">
        <f t="shared" si="5"/>
        <v>0</v>
      </c>
      <c r="Q27" s="284">
        <f t="shared" si="6"/>
        <v>0</v>
      </c>
      <c r="R27" s="284">
        <f t="shared" si="7"/>
        <v>0</v>
      </c>
      <c r="S27" s="284">
        <f t="shared" si="8"/>
        <v>0</v>
      </c>
      <c r="T27" s="284">
        <f t="shared" si="9"/>
        <v>0</v>
      </c>
      <c r="U27" s="284">
        <f t="shared" si="9"/>
        <v>0</v>
      </c>
      <c r="V27" s="284">
        <f t="shared" si="9"/>
        <v>0</v>
      </c>
      <c r="W27" s="285"/>
    </row>
    <row r="28" spans="1:25">
      <c r="B28" s="291" t="s">
        <v>75</v>
      </c>
      <c r="C28" s="285" t="s">
        <v>192</v>
      </c>
      <c r="D28" s="280" t="s">
        <v>166</v>
      </c>
      <c r="E28" s="280">
        <v>10</v>
      </c>
      <c r="F28" s="281" t="s">
        <v>193</v>
      </c>
      <c r="G28" s="282">
        <f>'Risk7Plus R6 ธ.ค.2564'!I27</f>
        <v>8.73</v>
      </c>
      <c r="H28" s="283">
        <f t="shared" si="1"/>
        <v>0</v>
      </c>
      <c r="I28" s="282">
        <f>'Risk7Plus R6 ธ.ค.2564'!J27</f>
        <v>8.39</v>
      </c>
      <c r="J28" s="283">
        <f t="shared" si="2"/>
        <v>0</v>
      </c>
      <c r="K28" s="282">
        <f>'Risk7Plus R6 ธ.ค.2564'!K27</f>
        <v>7.4</v>
      </c>
      <c r="L28" s="283">
        <f t="shared" si="3"/>
        <v>0</v>
      </c>
      <c r="M28" s="298">
        <f>'Risk7Plus R6 ธ.ค.2564'!L27</f>
        <v>46189151.990000002</v>
      </c>
      <c r="N28" s="283">
        <f t="shared" si="4"/>
        <v>0</v>
      </c>
      <c r="O28" s="299">
        <f>'Risk7Plus R6 ธ.ค.2564'!M27</f>
        <v>7854395.3700000001</v>
      </c>
      <c r="P28" s="283">
        <f t="shared" si="5"/>
        <v>0</v>
      </c>
      <c r="Q28" s="284">
        <f t="shared" si="6"/>
        <v>0</v>
      </c>
      <c r="R28" s="284">
        <f t="shared" si="7"/>
        <v>0</v>
      </c>
      <c r="S28" s="284">
        <f t="shared" si="8"/>
        <v>0</v>
      </c>
      <c r="T28" s="284">
        <f t="shared" si="9"/>
        <v>0</v>
      </c>
      <c r="U28" s="284">
        <f t="shared" si="9"/>
        <v>0</v>
      </c>
      <c r="V28" s="284">
        <f t="shared" si="9"/>
        <v>0</v>
      </c>
      <c r="W28" s="285"/>
    </row>
    <row r="29" spans="1:25">
      <c r="B29" s="291" t="s">
        <v>3</v>
      </c>
      <c r="C29" s="285" t="s">
        <v>195</v>
      </c>
      <c r="D29" s="280" t="s">
        <v>163</v>
      </c>
      <c r="E29" s="280">
        <v>834</v>
      </c>
      <c r="F29" s="281" t="s">
        <v>164</v>
      </c>
      <c r="G29" s="282">
        <f>'Risk7Plus R6 ธ.ค.2564'!I28</f>
        <v>4.07</v>
      </c>
      <c r="H29" s="283">
        <f t="shared" si="1"/>
        <v>0</v>
      </c>
      <c r="I29" s="282">
        <f>'Risk7Plus R6 ธ.ค.2564'!J28</f>
        <v>3.82</v>
      </c>
      <c r="J29" s="283">
        <f t="shared" si="2"/>
        <v>0</v>
      </c>
      <c r="K29" s="282">
        <f>'Risk7Plus R6 ธ.ค.2564'!K28</f>
        <v>2.0299999999999998</v>
      </c>
      <c r="L29" s="283">
        <f t="shared" si="3"/>
        <v>0</v>
      </c>
      <c r="M29" s="298">
        <f>'Risk7Plus R6 ธ.ค.2564'!L28</f>
        <v>2494441676.3200002</v>
      </c>
      <c r="N29" s="283">
        <f t="shared" si="4"/>
        <v>0</v>
      </c>
      <c r="O29" s="299">
        <f>'Risk7Plus R6 ธ.ค.2564'!M28</f>
        <v>163072991.38999999</v>
      </c>
      <c r="P29" s="283">
        <f t="shared" si="5"/>
        <v>0</v>
      </c>
      <c r="Q29" s="284">
        <f t="shared" si="6"/>
        <v>0</v>
      </c>
      <c r="R29" s="284">
        <f t="shared" si="7"/>
        <v>0</v>
      </c>
      <c r="S29" s="284">
        <f t="shared" si="8"/>
        <v>0</v>
      </c>
      <c r="T29" s="284">
        <f t="shared" si="9"/>
        <v>0</v>
      </c>
      <c r="U29" s="284">
        <f t="shared" si="9"/>
        <v>0</v>
      </c>
      <c r="V29" s="284">
        <f t="shared" si="9"/>
        <v>0</v>
      </c>
      <c r="W29" s="285"/>
    </row>
    <row r="30" spans="1:25">
      <c r="B30" s="291" t="s">
        <v>15</v>
      </c>
      <c r="C30" s="285" t="s">
        <v>196</v>
      </c>
      <c r="D30" s="280" t="s">
        <v>166</v>
      </c>
      <c r="E30" s="280">
        <v>124</v>
      </c>
      <c r="F30" s="281" t="s">
        <v>369</v>
      </c>
      <c r="G30" s="282">
        <f>'Risk7Plus R6 ธ.ค.2564'!I29</f>
        <v>11.68</v>
      </c>
      <c r="H30" s="283">
        <f t="shared" si="1"/>
        <v>0</v>
      </c>
      <c r="I30" s="282">
        <f>'Risk7Plus R6 ธ.ค.2564'!J29</f>
        <v>11.4</v>
      </c>
      <c r="J30" s="283">
        <f t="shared" si="2"/>
        <v>0</v>
      </c>
      <c r="K30" s="282">
        <f>'Risk7Plus R6 ธ.ค.2564'!K29</f>
        <v>8.51</v>
      </c>
      <c r="L30" s="283">
        <f t="shared" si="3"/>
        <v>0</v>
      </c>
      <c r="M30" s="298">
        <f>'Risk7Plus R6 ธ.ค.2564'!L29</f>
        <v>515269898.48000002</v>
      </c>
      <c r="N30" s="283">
        <f t="shared" si="4"/>
        <v>0</v>
      </c>
      <c r="O30" s="299">
        <f>'Risk7Plus R6 ธ.ค.2564'!M29</f>
        <v>94625883.549999997</v>
      </c>
      <c r="P30" s="283">
        <f t="shared" si="5"/>
        <v>0</v>
      </c>
      <c r="Q30" s="284">
        <f t="shared" si="6"/>
        <v>0</v>
      </c>
      <c r="R30" s="284">
        <f t="shared" si="7"/>
        <v>0</v>
      </c>
      <c r="S30" s="284">
        <f t="shared" si="8"/>
        <v>0</v>
      </c>
      <c r="T30" s="284">
        <f t="shared" si="9"/>
        <v>0</v>
      </c>
      <c r="U30" s="284">
        <f t="shared" si="9"/>
        <v>0</v>
      </c>
      <c r="V30" s="284">
        <f t="shared" si="9"/>
        <v>0</v>
      </c>
      <c r="W30" s="285"/>
    </row>
    <row r="31" spans="1:25">
      <c r="B31" s="291" t="s">
        <v>16</v>
      </c>
      <c r="C31" s="285" t="s">
        <v>197</v>
      </c>
      <c r="D31" s="280" t="s">
        <v>166</v>
      </c>
      <c r="E31" s="280">
        <v>35</v>
      </c>
      <c r="F31" s="281" t="s">
        <v>169</v>
      </c>
      <c r="G31" s="282">
        <f>'Risk7Plus R6 ธ.ค.2564'!I30</f>
        <v>4.5199999999999996</v>
      </c>
      <c r="H31" s="283">
        <f t="shared" si="1"/>
        <v>0</v>
      </c>
      <c r="I31" s="282">
        <f>'Risk7Plus R6 ธ.ค.2564'!J30</f>
        <v>4.4000000000000004</v>
      </c>
      <c r="J31" s="283">
        <f t="shared" si="2"/>
        <v>0</v>
      </c>
      <c r="K31" s="282">
        <f>'Risk7Plus R6 ธ.ค.2564'!K30</f>
        <v>2.71</v>
      </c>
      <c r="L31" s="283">
        <f t="shared" si="3"/>
        <v>0</v>
      </c>
      <c r="M31" s="298">
        <f>'Risk7Plus R6 ธ.ค.2564'!L30</f>
        <v>60544252.710000001</v>
      </c>
      <c r="N31" s="283">
        <f t="shared" si="4"/>
        <v>0</v>
      </c>
      <c r="O31" s="299">
        <f>'Risk7Plus R6 ธ.ค.2564'!M30</f>
        <v>17526253.73</v>
      </c>
      <c r="P31" s="283">
        <f t="shared" si="5"/>
        <v>0</v>
      </c>
      <c r="Q31" s="284">
        <f t="shared" si="6"/>
        <v>0</v>
      </c>
      <c r="R31" s="284">
        <f t="shared" si="7"/>
        <v>0</v>
      </c>
      <c r="S31" s="284">
        <f t="shared" si="8"/>
        <v>0</v>
      </c>
      <c r="T31" s="284">
        <f t="shared" si="9"/>
        <v>0</v>
      </c>
      <c r="U31" s="284">
        <f t="shared" si="9"/>
        <v>0</v>
      </c>
      <c r="V31" s="284">
        <f t="shared" si="9"/>
        <v>0</v>
      </c>
      <c r="W31" s="285"/>
    </row>
    <row r="32" spans="1:25">
      <c r="B32" s="291" t="s">
        <v>17</v>
      </c>
      <c r="C32" s="285" t="s">
        <v>198</v>
      </c>
      <c r="D32" s="280" t="s">
        <v>199</v>
      </c>
      <c r="E32" s="280">
        <v>269</v>
      </c>
      <c r="F32" s="281" t="s">
        <v>200</v>
      </c>
      <c r="G32" s="282">
        <f>'Risk7Plus R6 ธ.ค.2564'!I31</f>
        <v>3.09</v>
      </c>
      <c r="H32" s="283">
        <f t="shared" si="1"/>
        <v>0</v>
      </c>
      <c r="I32" s="282">
        <f>'Risk7Plus R6 ธ.ค.2564'!J31</f>
        <v>2.88</v>
      </c>
      <c r="J32" s="283">
        <f t="shared" si="2"/>
        <v>0</v>
      </c>
      <c r="K32" s="282">
        <f>'Risk7Plus R6 ธ.ค.2564'!K31</f>
        <v>2.34</v>
      </c>
      <c r="L32" s="283">
        <f t="shared" si="3"/>
        <v>0</v>
      </c>
      <c r="M32" s="298">
        <f>'Risk7Plus R6 ธ.ค.2564'!L31</f>
        <v>680128471.16999996</v>
      </c>
      <c r="N32" s="283">
        <f t="shared" si="4"/>
        <v>0</v>
      </c>
      <c r="O32" s="299">
        <f>'Risk7Plus R6 ธ.ค.2564'!M31</f>
        <v>181717643.86000001</v>
      </c>
      <c r="P32" s="283">
        <f t="shared" si="5"/>
        <v>0</v>
      </c>
      <c r="Q32" s="284">
        <f t="shared" si="6"/>
        <v>0</v>
      </c>
      <c r="R32" s="284">
        <f t="shared" si="7"/>
        <v>0</v>
      </c>
      <c r="S32" s="284">
        <f t="shared" si="8"/>
        <v>0</v>
      </c>
      <c r="T32" s="284">
        <f t="shared" si="9"/>
        <v>0</v>
      </c>
      <c r="U32" s="284">
        <f t="shared" si="9"/>
        <v>0</v>
      </c>
      <c r="V32" s="284">
        <f t="shared" si="9"/>
        <v>0</v>
      </c>
      <c r="W32" s="285"/>
    </row>
    <row r="33" spans="2:23">
      <c r="B33" s="291" t="s">
        <v>18</v>
      </c>
      <c r="C33" s="285" t="s">
        <v>201</v>
      </c>
      <c r="D33" s="280" t="s">
        <v>166</v>
      </c>
      <c r="E33" s="280">
        <v>30</v>
      </c>
      <c r="F33" s="281" t="s">
        <v>169</v>
      </c>
      <c r="G33" s="282">
        <f>'Risk7Plus R6 ธ.ค.2564'!I32</f>
        <v>2.31</v>
      </c>
      <c r="H33" s="283">
        <f t="shared" si="1"/>
        <v>0</v>
      </c>
      <c r="I33" s="282">
        <f>'Risk7Plus R6 ธ.ค.2564'!J32</f>
        <v>2.15</v>
      </c>
      <c r="J33" s="283">
        <f t="shared" si="2"/>
        <v>0</v>
      </c>
      <c r="K33" s="282">
        <f>'Risk7Plus R6 ธ.ค.2564'!K32</f>
        <v>1.36</v>
      </c>
      <c r="L33" s="283">
        <f t="shared" si="3"/>
        <v>0</v>
      </c>
      <c r="M33" s="298">
        <f>'Risk7Plus R6 ธ.ค.2564'!L32</f>
        <v>31171404.260000002</v>
      </c>
      <c r="N33" s="283">
        <f t="shared" si="4"/>
        <v>0</v>
      </c>
      <c r="O33" s="299">
        <f>'Risk7Plus R6 ธ.ค.2564'!M32</f>
        <v>6794179.7699999996</v>
      </c>
      <c r="P33" s="283">
        <f t="shared" si="5"/>
        <v>0</v>
      </c>
      <c r="Q33" s="284">
        <f t="shared" si="6"/>
        <v>0</v>
      </c>
      <c r="R33" s="284">
        <f t="shared" si="7"/>
        <v>0</v>
      </c>
      <c r="S33" s="284">
        <f t="shared" si="8"/>
        <v>0</v>
      </c>
      <c r="T33" s="284">
        <f t="shared" si="9"/>
        <v>0</v>
      </c>
      <c r="U33" s="284">
        <f t="shared" si="9"/>
        <v>0</v>
      </c>
      <c r="V33" s="284">
        <f t="shared" si="9"/>
        <v>0</v>
      </c>
      <c r="W33" s="285"/>
    </row>
    <row r="34" spans="2:23">
      <c r="B34" s="291" t="s">
        <v>19</v>
      </c>
      <c r="C34" s="285" t="s">
        <v>202</v>
      </c>
      <c r="D34" s="280" t="s">
        <v>166</v>
      </c>
      <c r="E34" s="280">
        <v>69</v>
      </c>
      <c r="F34" s="281" t="s">
        <v>167</v>
      </c>
      <c r="G34" s="282">
        <f>'Risk7Plus R6 ธ.ค.2564'!I33</f>
        <v>4.0199999999999996</v>
      </c>
      <c r="H34" s="283">
        <f t="shared" si="1"/>
        <v>0</v>
      </c>
      <c r="I34" s="282">
        <f>'Risk7Plus R6 ธ.ค.2564'!J33</f>
        <v>3.9</v>
      </c>
      <c r="J34" s="283">
        <f t="shared" si="2"/>
        <v>0</v>
      </c>
      <c r="K34" s="282">
        <f>'Risk7Plus R6 ธ.ค.2564'!K33</f>
        <v>2.5499999999999998</v>
      </c>
      <c r="L34" s="283">
        <f t="shared" si="3"/>
        <v>0</v>
      </c>
      <c r="M34" s="298">
        <f>'Risk7Plus R6 ธ.ค.2564'!L33</f>
        <v>141113038.47999999</v>
      </c>
      <c r="N34" s="283">
        <f t="shared" si="4"/>
        <v>0</v>
      </c>
      <c r="O34" s="299">
        <f>'Risk7Plus R6 ธ.ค.2564'!M33</f>
        <v>33535570.100000001</v>
      </c>
      <c r="P34" s="283">
        <f t="shared" si="5"/>
        <v>0</v>
      </c>
      <c r="Q34" s="284">
        <f t="shared" si="6"/>
        <v>0</v>
      </c>
      <c r="R34" s="284">
        <f t="shared" si="7"/>
        <v>0</v>
      </c>
      <c r="S34" s="284">
        <f t="shared" si="8"/>
        <v>0</v>
      </c>
      <c r="T34" s="284">
        <f t="shared" si="9"/>
        <v>0</v>
      </c>
      <c r="U34" s="284">
        <f t="shared" si="9"/>
        <v>0</v>
      </c>
      <c r="V34" s="284">
        <f t="shared" si="9"/>
        <v>0</v>
      </c>
      <c r="W34" s="285"/>
    </row>
    <row r="35" spans="2:23">
      <c r="B35" s="291" t="s">
        <v>20</v>
      </c>
      <c r="C35" s="285" t="s">
        <v>203</v>
      </c>
      <c r="D35" s="280" t="s">
        <v>166</v>
      </c>
      <c r="E35" s="280">
        <v>232</v>
      </c>
      <c r="F35" s="281" t="s">
        <v>369</v>
      </c>
      <c r="G35" s="282">
        <f>'Risk7Plus R6 ธ.ค.2564'!I34</f>
        <v>3.87</v>
      </c>
      <c r="H35" s="283">
        <f t="shared" si="1"/>
        <v>0</v>
      </c>
      <c r="I35" s="282">
        <f>'Risk7Plus R6 ธ.ค.2564'!J34</f>
        <v>3.71</v>
      </c>
      <c r="J35" s="283">
        <f t="shared" si="2"/>
        <v>0</v>
      </c>
      <c r="K35" s="282">
        <f>'Risk7Plus R6 ธ.ค.2564'!K34</f>
        <v>2.73</v>
      </c>
      <c r="L35" s="283">
        <f t="shared" si="3"/>
        <v>0</v>
      </c>
      <c r="M35" s="298">
        <f>'Risk7Plus R6 ธ.ค.2564'!L34</f>
        <v>401451906.05000001</v>
      </c>
      <c r="N35" s="283">
        <f t="shared" si="4"/>
        <v>0</v>
      </c>
      <c r="O35" s="299">
        <f>'Risk7Plus R6 ธ.ค.2564'!M34</f>
        <v>55854487.329999998</v>
      </c>
      <c r="P35" s="283">
        <f t="shared" si="5"/>
        <v>0</v>
      </c>
      <c r="Q35" s="284">
        <f t="shared" si="6"/>
        <v>0</v>
      </c>
      <c r="R35" s="284">
        <f t="shared" si="7"/>
        <v>0</v>
      </c>
      <c r="S35" s="284">
        <f t="shared" si="8"/>
        <v>0</v>
      </c>
      <c r="T35" s="284">
        <f t="shared" si="9"/>
        <v>0</v>
      </c>
      <c r="U35" s="284">
        <f t="shared" si="9"/>
        <v>0</v>
      </c>
      <c r="V35" s="284">
        <f t="shared" si="9"/>
        <v>0</v>
      </c>
      <c r="W35" s="285"/>
    </row>
    <row r="36" spans="2:23">
      <c r="B36" s="291" t="s">
        <v>21</v>
      </c>
      <c r="C36" s="285" t="s">
        <v>204</v>
      </c>
      <c r="D36" s="280" t="s">
        <v>166</v>
      </c>
      <c r="E36" s="280">
        <v>186</v>
      </c>
      <c r="F36" s="281" t="s">
        <v>369</v>
      </c>
      <c r="G36" s="282">
        <f>'Risk7Plus R6 ธ.ค.2564'!I35</f>
        <v>3.48</v>
      </c>
      <c r="H36" s="283">
        <f t="shared" si="1"/>
        <v>0</v>
      </c>
      <c r="I36" s="282">
        <f>'Risk7Plus R6 ธ.ค.2564'!J35</f>
        <v>3.39</v>
      </c>
      <c r="J36" s="283">
        <f t="shared" si="2"/>
        <v>0</v>
      </c>
      <c r="K36" s="282">
        <f>'Risk7Plus R6 ธ.ค.2564'!K35</f>
        <v>1.88</v>
      </c>
      <c r="L36" s="283">
        <f t="shared" si="3"/>
        <v>0</v>
      </c>
      <c r="M36" s="298">
        <f>'Risk7Plus R6 ธ.ค.2564'!L35</f>
        <v>365620941.45999998</v>
      </c>
      <c r="N36" s="283">
        <f t="shared" si="4"/>
        <v>0</v>
      </c>
      <c r="O36" s="299">
        <f>'Risk7Plus R6 ธ.ค.2564'!M35</f>
        <v>91322464.480000004</v>
      </c>
      <c r="P36" s="283">
        <f t="shared" si="5"/>
        <v>0</v>
      </c>
      <c r="Q36" s="284">
        <f t="shared" si="6"/>
        <v>0</v>
      </c>
      <c r="R36" s="284">
        <f t="shared" si="7"/>
        <v>0</v>
      </c>
      <c r="S36" s="284">
        <f t="shared" si="8"/>
        <v>0</v>
      </c>
      <c r="T36" s="284">
        <f t="shared" si="9"/>
        <v>0</v>
      </c>
      <c r="U36" s="284">
        <f t="shared" si="9"/>
        <v>0</v>
      </c>
      <c r="V36" s="284">
        <f t="shared" si="9"/>
        <v>0</v>
      </c>
      <c r="W36" s="285"/>
    </row>
    <row r="37" spans="2:23">
      <c r="B37" s="291" t="s">
        <v>22</v>
      </c>
      <c r="C37" s="285" t="s">
        <v>205</v>
      </c>
      <c r="D37" s="280" t="s">
        <v>166</v>
      </c>
      <c r="E37" s="280">
        <v>30</v>
      </c>
      <c r="F37" s="281" t="s">
        <v>169</v>
      </c>
      <c r="G37" s="282">
        <f>'Risk7Plus R6 ธ.ค.2564'!I36</f>
        <v>13.13</v>
      </c>
      <c r="H37" s="283">
        <f t="shared" si="1"/>
        <v>0</v>
      </c>
      <c r="I37" s="282">
        <f>'Risk7Plus R6 ธ.ค.2564'!J36</f>
        <v>12.77</v>
      </c>
      <c r="J37" s="283">
        <f t="shared" si="2"/>
        <v>0</v>
      </c>
      <c r="K37" s="282">
        <f>'Risk7Plus R6 ธ.ค.2564'!K36</f>
        <v>12.14</v>
      </c>
      <c r="L37" s="283">
        <f t="shared" si="3"/>
        <v>0</v>
      </c>
      <c r="M37" s="298">
        <f>'Risk7Plus R6 ธ.ค.2564'!L36</f>
        <v>41737997.130000003</v>
      </c>
      <c r="N37" s="283">
        <f t="shared" si="4"/>
        <v>0</v>
      </c>
      <c r="O37" s="299">
        <f>'Risk7Plus R6 ธ.ค.2564'!M36</f>
        <v>6885934.0199999996</v>
      </c>
      <c r="P37" s="283">
        <f t="shared" si="5"/>
        <v>0</v>
      </c>
      <c r="Q37" s="284">
        <f t="shared" si="6"/>
        <v>0</v>
      </c>
      <c r="R37" s="284">
        <f t="shared" si="7"/>
        <v>0</v>
      </c>
      <c r="S37" s="284">
        <f t="shared" si="8"/>
        <v>0</v>
      </c>
      <c r="T37" s="284">
        <f t="shared" si="9"/>
        <v>0</v>
      </c>
      <c r="U37" s="284">
        <f t="shared" si="9"/>
        <v>0</v>
      </c>
      <c r="V37" s="284">
        <f t="shared" si="9"/>
        <v>0</v>
      </c>
      <c r="W37" s="285"/>
    </row>
    <row r="38" spans="2:23">
      <c r="B38" s="291" t="s">
        <v>23</v>
      </c>
      <c r="C38" s="285" t="s">
        <v>206</v>
      </c>
      <c r="D38" s="280" t="s">
        <v>166</v>
      </c>
      <c r="E38" s="280">
        <v>56</v>
      </c>
      <c r="F38" s="281" t="s">
        <v>176</v>
      </c>
      <c r="G38" s="282">
        <f>'Risk7Plus R6 ธ.ค.2564'!I37</f>
        <v>6.85</v>
      </c>
      <c r="H38" s="283">
        <f t="shared" si="1"/>
        <v>0</v>
      </c>
      <c r="I38" s="282">
        <f>'Risk7Plus R6 ธ.ค.2564'!J37</f>
        <v>6.8</v>
      </c>
      <c r="J38" s="283">
        <f t="shared" si="2"/>
        <v>0</v>
      </c>
      <c r="K38" s="282">
        <f>'Risk7Plus R6 ธ.ค.2564'!K37</f>
        <v>3.68</v>
      </c>
      <c r="L38" s="283">
        <f t="shared" si="3"/>
        <v>0</v>
      </c>
      <c r="M38" s="298">
        <f>'Risk7Plus R6 ธ.ค.2564'!L37</f>
        <v>347397745.36000001</v>
      </c>
      <c r="N38" s="283">
        <f t="shared" si="4"/>
        <v>0</v>
      </c>
      <c r="O38" s="299">
        <f>'Risk7Plus R6 ธ.ค.2564'!M37</f>
        <v>102031584.70999999</v>
      </c>
      <c r="P38" s="283">
        <f t="shared" si="5"/>
        <v>0</v>
      </c>
      <c r="Q38" s="284">
        <f t="shared" si="6"/>
        <v>0</v>
      </c>
      <c r="R38" s="284">
        <f t="shared" si="7"/>
        <v>0</v>
      </c>
      <c r="S38" s="284">
        <f t="shared" si="8"/>
        <v>0</v>
      </c>
      <c r="T38" s="284">
        <f t="shared" si="9"/>
        <v>0</v>
      </c>
      <c r="U38" s="284">
        <f t="shared" si="9"/>
        <v>0</v>
      </c>
      <c r="V38" s="284">
        <f t="shared" si="9"/>
        <v>0</v>
      </c>
      <c r="W38" s="285"/>
    </row>
    <row r="39" spans="2:23">
      <c r="B39" s="291" t="s">
        <v>24</v>
      </c>
      <c r="C39" s="285" t="s">
        <v>207</v>
      </c>
      <c r="D39" s="280" t="s">
        <v>166</v>
      </c>
      <c r="E39" s="280">
        <v>60</v>
      </c>
      <c r="F39" s="281" t="s">
        <v>365</v>
      </c>
      <c r="G39" s="282">
        <f>'Risk7Plus R6 ธ.ค.2564'!I38</f>
        <v>7.97</v>
      </c>
      <c r="H39" s="283">
        <f t="shared" si="1"/>
        <v>0</v>
      </c>
      <c r="I39" s="282">
        <f>'Risk7Plus R6 ธ.ค.2564'!J38</f>
        <v>7.78</v>
      </c>
      <c r="J39" s="283">
        <f t="shared" si="2"/>
        <v>0</v>
      </c>
      <c r="K39" s="282">
        <f>'Risk7Plus R6 ธ.ค.2564'!K38</f>
        <v>5.72</v>
      </c>
      <c r="L39" s="283">
        <f t="shared" si="3"/>
        <v>0</v>
      </c>
      <c r="M39" s="298">
        <f>'Risk7Plus R6 ธ.ค.2564'!L38</f>
        <v>152960513.86000001</v>
      </c>
      <c r="N39" s="283">
        <f t="shared" si="4"/>
        <v>0</v>
      </c>
      <c r="O39" s="299">
        <f>'Risk7Plus R6 ธ.ค.2564'!M38</f>
        <v>48422574.439999998</v>
      </c>
      <c r="P39" s="283">
        <f t="shared" si="5"/>
        <v>0</v>
      </c>
      <c r="Q39" s="284">
        <f t="shared" si="6"/>
        <v>0</v>
      </c>
      <c r="R39" s="284">
        <f t="shared" si="7"/>
        <v>0</v>
      </c>
      <c r="S39" s="284">
        <f t="shared" si="8"/>
        <v>0</v>
      </c>
      <c r="T39" s="284">
        <f t="shared" ref="T39:V78" si="10">+$Q39+$R39+$S39</f>
        <v>0</v>
      </c>
      <c r="U39" s="284">
        <f t="shared" si="10"/>
        <v>0</v>
      </c>
      <c r="V39" s="284">
        <f t="shared" si="10"/>
        <v>0</v>
      </c>
      <c r="W39" s="285"/>
    </row>
    <row r="40" spans="2:23">
      <c r="B40" s="291" t="s">
        <v>71</v>
      </c>
      <c r="C40" s="285" t="s">
        <v>208</v>
      </c>
      <c r="D40" s="280" t="s">
        <v>166</v>
      </c>
      <c r="E40" s="280">
        <v>30</v>
      </c>
      <c r="F40" s="281" t="s">
        <v>169</v>
      </c>
      <c r="G40" s="282">
        <f>'Risk7Plus R6 ธ.ค.2564'!I39</f>
        <v>5.33</v>
      </c>
      <c r="H40" s="283">
        <f t="shared" si="1"/>
        <v>0</v>
      </c>
      <c r="I40" s="282">
        <f>'Risk7Plus R6 ธ.ค.2564'!J39</f>
        <v>5.1100000000000003</v>
      </c>
      <c r="J40" s="283">
        <f t="shared" si="2"/>
        <v>0</v>
      </c>
      <c r="K40" s="282">
        <f>'Risk7Plus R6 ธ.ค.2564'!K39</f>
        <v>3.63</v>
      </c>
      <c r="L40" s="283">
        <f t="shared" si="3"/>
        <v>0</v>
      </c>
      <c r="M40" s="298">
        <f>'Risk7Plus R6 ธ.ค.2564'!L39</f>
        <v>91103515.950000003</v>
      </c>
      <c r="N40" s="283">
        <f t="shared" si="4"/>
        <v>0</v>
      </c>
      <c r="O40" s="299">
        <f>'Risk7Plus R6 ธ.ค.2564'!M39</f>
        <v>22469523.809999999</v>
      </c>
      <c r="P40" s="283">
        <f t="shared" si="5"/>
        <v>0</v>
      </c>
      <c r="Q40" s="284">
        <f t="shared" si="6"/>
        <v>0</v>
      </c>
      <c r="R40" s="284">
        <f t="shared" si="7"/>
        <v>0</v>
      </c>
      <c r="S40" s="284">
        <f t="shared" si="8"/>
        <v>0</v>
      </c>
      <c r="T40" s="284">
        <f t="shared" si="10"/>
        <v>0</v>
      </c>
      <c r="U40" s="284">
        <f t="shared" si="10"/>
        <v>0</v>
      </c>
      <c r="V40" s="284">
        <f t="shared" si="10"/>
        <v>0</v>
      </c>
      <c r="W40" s="285"/>
    </row>
    <row r="41" spans="2:23">
      <c r="B41" s="291" t="s">
        <v>8</v>
      </c>
      <c r="C41" s="285" t="s">
        <v>211</v>
      </c>
      <c r="D41" s="280" t="s">
        <v>199</v>
      </c>
      <c r="E41" s="280">
        <v>365</v>
      </c>
      <c r="F41" s="281" t="s">
        <v>200</v>
      </c>
      <c r="G41" s="282">
        <f>'Risk7Plus R6 ธ.ค.2564'!I40</f>
        <v>4.6399999999999997</v>
      </c>
      <c r="H41" s="283">
        <f t="shared" si="1"/>
        <v>0</v>
      </c>
      <c r="I41" s="282">
        <f>'Risk7Plus R6 ธ.ค.2564'!J40</f>
        <v>4.4800000000000004</v>
      </c>
      <c r="J41" s="283">
        <f t="shared" si="2"/>
        <v>0</v>
      </c>
      <c r="K41" s="282">
        <f>'Risk7Plus R6 ธ.ค.2564'!K40</f>
        <v>1.9</v>
      </c>
      <c r="L41" s="283">
        <f t="shared" si="3"/>
        <v>0</v>
      </c>
      <c r="M41" s="298">
        <f>'Risk7Plus R6 ธ.ค.2564'!L40</f>
        <v>389453488.18000001</v>
      </c>
      <c r="N41" s="283">
        <f t="shared" si="4"/>
        <v>0</v>
      </c>
      <c r="O41" s="299">
        <f>'Risk7Plus R6 ธ.ค.2564'!M40</f>
        <v>25065664.280000001</v>
      </c>
      <c r="P41" s="283">
        <f t="shared" si="5"/>
        <v>0</v>
      </c>
      <c r="Q41" s="284">
        <f t="shared" si="6"/>
        <v>0</v>
      </c>
      <c r="R41" s="284">
        <f t="shared" si="7"/>
        <v>0</v>
      </c>
      <c r="S41" s="284">
        <f t="shared" si="8"/>
        <v>0</v>
      </c>
      <c r="T41" s="284">
        <f t="shared" si="10"/>
        <v>0</v>
      </c>
      <c r="U41" s="284">
        <f t="shared" si="10"/>
        <v>0</v>
      </c>
      <c r="V41" s="284">
        <f t="shared" si="10"/>
        <v>0</v>
      </c>
      <c r="W41" s="285"/>
    </row>
    <row r="42" spans="2:23">
      <c r="B42" s="291" t="s">
        <v>43</v>
      </c>
      <c r="C42" s="285" t="s">
        <v>212</v>
      </c>
      <c r="D42" s="280" t="s">
        <v>166</v>
      </c>
      <c r="E42" s="280">
        <v>36</v>
      </c>
      <c r="F42" s="281" t="s">
        <v>169</v>
      </c>
      <c r="G42" s="282">
        <f>'Risk7Plus R6 ธ.ค.2564'!I41</f>
        <v>4.3899999999999997</v>
      </c>
      <c r="H42" s="283">
        <f t="shared" si="1"/>
        <v>0</v>
      </c>
      <c r="I42" s="282">
        <f>'Risk7Plus R6 ธ.ค.2564'!J41</f>
        <v>4.03</v>
      </c>
      <c r="J42" s="283">
        <f t="shared" si="2"/>
        <v>0</v>
      </c>
      <c r="K42" s="282">
        <f>'Risk7Plus R6 ธ.ค.2564'!K41</f>
        <v>2.33</v>
      </c>
      <c r="L42" s="283">
        <f t="shared" si="3"/>
        <v>0</v>
      </c>
      <c r="M42" s="298">
        <f>'Risk7Plus R6 ธ.ค.2564'!L41</f>
        <v>39970852.18</v>
      </c>
      <c r="N42" s="283">
        <f t="shared" si="4"/>
        <v>0</v>
      </c>
      <c r="O42" s="299">
        <f>'Risk7Plus R6 ธ.ค.2564'!M41</f>
        <v>6486489.4500000002</v>
      </c>
      <c r="P42" s="283">
        <f t="shared" si="5"/>
        <v>0</v>
      </c>
      <c r="Q42" s="284">
        <f t="shared" si="6"/>
        <v>0</v>
      </c>
      <c r="R42" s="284">
        <f t="shared" si="7"/>
        <v>0</v>
      </c>
      <c r="S42" s="284">
        <f t="shared" si="8"/>
        <v>0</v>
      </c>
      <c r="T42" s="284">
        <f t="shared" si="10"/>
        <v>0</v>
      </c>
      <c r="U42" s="284">
        <f t="shared" si="10"/>
        <v>0</v>
      </c>
      <c r="V42" s="284">
        <f t="shared" si="10"/>
        <v>0</v>
      </c>
      <c r="W42" s="285"/>
    </row>
    <row r="43" spans="2:23">
      <c r="B43" s="291" t="s">
        <v>44</v>
      </c>
      <c r="C43" s="285" t="s">
        <v>213</v>
      </c>
      <c r="D43" s="280" t="s">
        <v>166</v>
      </c>
      <c r="E43" s="280">
        <v>36</v>
      </c>
      <c r="F43" s="281" t="s">
        <v>365</v>
      </c>
      <c r="G43" s="282">
        <f>'Risk7Plus R6 ธ.ค.2564'!I42</f>
        <v>2.66</v>
      </c>
      <c r="H43" s="283">
        <f t="shared" si="1"/>
        <v>0</v>
      </c>
      <c r="I43" s="282">
        <f>'Risk7Plus R6 ธ.ค.2564'!J42</f>
        <v>2.52</v>
      </c>
      <c r="J43" s="283">
        <f t="shared" si="2"/>
        <v>0</v>
      </c>
      <c r="K43" s="282">
        <f>'Risk7Plus R6 ธ.ค.2564'!K42</f>
        <v>1.46</v>
      </c>
      <c r="L43" s="283">
        <f t="shared" si="3"/>
        <v>0</v>
      </c>
      <c r="M43" s="298">
        <f>'Risk7Plus R6 ธ.ค.2564'!L42</f>
        <v>28276459.57</v>
      </c>
      <c r="N43" s="283">
        <f t="shared" si="4"/>
        <v>0</v>
      </c>
      <c r="O43" s="299">
        <f>'Risk7Plus R6 ธ.ค.2564'!M42</f>
        <v>13496977.6</v>
      </c>
      <c r="P43" s="283">
        <f t="shared" si="5"/>
        <v>0</v>
      </c>
      <c r="Q43" s="284">
        <f t="shared" si="6"/>
        <v>0</v>
      </c>
      <c r="R43" s="284">
        <f t="shared" si="7"/>
        <v>0</v>
      </c>
      <c r="S43" s="284">
        <f t="shared" si="8"/>
        <v>0</v>
      </c>
      <c r="T43" s="284">
        <f t="shared" si="10"/>
        <v>0</v>
      </c>
      <c r="U43" s="284">
        <f t="shared" si="10"/>
        <v>0</v>
      </c>
      <c r="V43" s="284">
        <f t="shared" si="10"/>
        <v>0</v>
      </c>
      <c r="W43" s="285"/>
    </row>
    <row r="44" spans="2:23">
      <c r="B44" s="291" t="s">
        <v>45</v>
      </c>
      <c r="C44" s="285" t="s">
        <v>214</v>
      </c>
      <c r="D44" s="280" t="s">
        <v>166</v>
      </c>
      <c r="E44" s="280">
        <v>35</v>
      </c>
      <c r="F44" s="281" t="s">
        <v>169</v>
      </c>
      <c r="G44" s="282">
        <f>'Risk7Plus R6 ธ.ค.2564'!I43</f>
        <v>5.42</v>
      </c>
      <c r="H44" s="283">
        <f t="shared" si="1"/>
        <v>0</v>
      </c>
      <c r="I44" s="282">
        <f>'Risk7Plus R6 ธ.ค.2564'!J43</f>
        <v>5.28</v>
      </c>
      <c r="J44" s="283">
        <f t="shared" si="2"/>
        <v>0</v>
      </c>
      <c r="K44" s="282">
        <f>'Risk7Plus R6 ธ.ค.2564'!K43</f>
        <v>2.8</v>
      </c>
      <c r="L44" s="283">
        <f t="shared" si="3"/>
        <v>0</v>
      </c>
      <c r="M44" s="298">
        <f>'Risk7Plus R6 ธ.ค.2564'!L43</f>
        <v>55402755.700000003</v>
      </c>
      <c r="N44" s="283">
        <f t="shared" si="4"/>
        <v>0</v>
      </c>
      <c r="O44" s="299">
        <f>'Risk7Plus R6 ธ.ค.2564'!M43</f>
        <v>18073840.449999999</v>
      </c>
      <c r="P44" s="283">
        <f t="shared" si="5"/>
        <v>0</v>
      </c>
      <c r="Q44" s="284">
        <f t="shared" si="6"/>
        <v>0</v>
      </c>
      <c r="R44" s="284">
        <f t="shared" si="7"/>
        <v>0</v>
      </c>
      <c r="S44" s="284">
        <f t="shared" si="8"/>
        <v>0</v>
      </c>
      <c r="T44" s="284">
        <f t="shared" si="10"/>
        <v>0</v>
      </c>
      <c r="U44" s="284">
        <f t="shared" si="10"/>
        <v>0</v>
      </c>
      <c r="V44" s="284">
        <f t="shared" si="10"/>
        <v>0</v>
      </c>
      <c r="W44" s="285"/>
    </row>
    <row r="45" spans="2:23">
      <c r="B45" s="291" t="s">
        <v>46</v>
      </c>
      <c r="C45" s="285" t="s">
        <v>215</v>
      </c>
      <c r="D45" s="280" t="s">
        <v>166</v>
      </c>
      <c r="E45" s="280">
        <v>30</v>
      </c>
      <c r="F45" s="281" t="s">
        <v>169</v>
      </c>
      <c r="G45" s="282">
        <f>'Risk7Plus R6 ธ.ค.2564'!I44</f>
        <v>8.57</v>
      </c>
      <c r="H45" s="283">
        <f t="shared" si="1"/>
        <v>0</v>
      </c>
      <c r="I45" s="282">
        <f>'Risk7Plus R6 ธ.ค.2564'!J44</f>
        <v>8.3800000000000008</v>
      </c>
      <c r="J45" s="283">
        <f t="shared" si="2"/>
        <v>0</v>
      </c>
      <c r="K45" s="282">
        <f>'Risk7Plus R6 ธ.ค.2564'!K44</f>
        <v>5.26</v>
      </c>
      <c r="L45" s="283">
        <f t="shared" si="3"/>
        <v>0</v>
      </c>
      <c r="M45" s="298">
        <f>'Risk7Plus R6 ธ.ค.2564'!L44</f>
        <v>46303174.479999997</v>
      </c>
      <c r="N45" s="283">
        <f t="shared" si="4"/>
        <v>0</v>
      </c>
      <c r="O45" s="299">
        <f>'Risk7Plus R6 ธ.ค.2564'!M44</f>
        <v>11720669</v>
      </c>
      <c r="P45" s="283">
        <f t="shared" si="5"/>
        <v>0</v>
      </c>
      <c r="Q45" s="284">
        <f t="shared" si="6"/>
        <v>0</v>
      </c>
      <c r="R45" s="284">
        <f t="shared" si="7"/>
        <v>0</v>
      </c>
      <c r="S45" s="284">
        <f t="shared" si="8"/>
        <v>0</v>
      </c>
      <c r="T45" s="284">
        <f t="shared" si="10"/>
        <v>0</v>
      </c>
      <c r="U45" s="284">
        <f t="shared" si="10"/>
        <v>0</v>
      </c>
      <c r="V45" s="284">
        <f t="shared" si="10"/>
        <v>0</v>
      </c>
      <c r="W45" s="285"/>
    </row>
    <row r="46" spans="2:23">
      <c r="B46" s="291" t="s">
        <v>47</v>
      </c>
      <c r="C46" s="285" t="s">
        <v>216</v>
      </c>
      <c r="D46" s="280" t="s">
        <v>166</v>
      </c>
      <c r="E46" s="280">
        <v>7</v>
      </c>
      <c r="F46" s="281" t="s">
        <v>193</v>
      </c>
      <c r="G46" s="282">
        <f>'Risk7Plus R6 ธ.ค.2564'!I45</f>
        <v>6.74</v>
      </c>
      <c r="H46" s="283">
        <f t="shared" si="1"/>
        <v>0</v>
      </c>
      <c r="I46" s="282">
        <f>'Risk7Plus R6 ธ.ค.2564'!J45</f>
        <v>6.57</v>
      </c>
      <c r="J46" s="283">
        <f t="shared" si="2"/>
        <v>0</v>
      </c>
      <c r="K46" s="282">
        <f>'Risk7Plus R6 ธ.ค.2564'!K45</f>
        <v>5.8</v>
      </c>
      <c r="L46" s="283">
        <f t="shared" si="3"/>
        <v>0</v>
      </c>
      <c r="M46" s="298">
        <f>'Risk7Plus R6 ธ.ค.2564'!L45</f>
        <v>18859753.32</v>
      </c>
      <c r="N46" s="283">
        <f t="shared" si="4"/>
        <v>0</v>
      </c>
      <c r="O46" s="299">
        <f>'Risk7Plus R6 ธ.ค.2564'!M45</f>
        <v>5891616.7300000004</v>
      </c>
      <c r="P46" s="283">
        <f t="shared" si="5"/>
        <v>0</v>
      </c>
      <c r="Q46" s="284">
        <f t="shared" si="6"/>
        <v>0</v>
      </c>
      <c r="R46" s="284">
        <f t="shared" si="7"/>
        <v>0</v>
      </c>
      <c r="S46" s="284">
        <f t="shared" si="8"/>
        <v>0</v>
      </c>
      <c r="T46" s="284">
        <f t="shared" si="10"/>
        <v>0</v>
      </c>
      <c r="U46" s="284">
        <f t="shared" si="10"/>
        <v>0</v>
      </c>
      <c r="V46" s="284">
        <f t="shared" si="10"/>
        <v>0</v>
      </c>
      <c r="W46" s="285"/>
    </row>
    <row r="47" spans="2:23">
      <c r="B47" s="291" t="s">
        <v>67</v>
      </c>
      <c r="C47" s="285" t="s">
        <v>217</v>
      </c>
      <c r="D47" s="280" t="s">
        <v>166</v>
      </c>
      <c r="E47" s="280">
        <v>25</v>
      </c>
      <c r="F47" s="281" t="s">
        <v>169</v>
      </c>
      <c r="G47" s="282">
        <f>'Risk7Plus R6 ธ.ค.2564'!I46</f>
        <v>7.64</v>
      </c>
      <c r="H47" s="283">
        <f t="shared" si="1"/>
        <v>0</v>
      </c>
      <c r="I47" s="282">
        <f>'Risk7Plus R6 ธ.ค.2564'!J46</f>
        <v>7.26</v>
      </c>
      <c r="J47" s="283">
        <f t="shared" si="2"/>
        <v>0</v>
      </c>
      <c r="K47" s="282">
        <f>'Risk7Plus R6 ธ.ค.2564'!K46</f>
        <v>5.18</v>
      </c>
      <c r="L47" s="283">
        <f t="shared" si="3"/>
        <v>0</v>
      </c>
      <c r="M47" s="298">
        <f>'Risk7Plus R6 ธ.ค.2564'!L46</f>
        <v>27765423.699999999</v>
      </c>
      <c r="N47" s="283">
        <f t="shared" si="4"/>
        <v>0</v>
      </c>
      <c r="O47" s="299">
        <f>'Risk7Plus R6 ธ.ค.2564'!M46</f>
        <v>4184146.28</v>
      </c>
      <c r="P47" s="283">
        <f t="shared" si="5"/>
        <v>0</v>
      </c>
      <c r="Q47" s="284">
        <f t="shared" si="6"/>
        <v>0</v>
      </c>
      <c r="R47" s="284">
        <f t="shared" si="7"/>
        <v>0</v>
      </c>
      <c r="S47" s="284">
        <f t="shared" si="8"/>
        <v>0</v>
      </c>
      <c r="T47" s="284">
        <f t="shared" si="10"/>
        <v>0</v>
      </c>
      <c r="U47" s="284">
        <f t="shared" si="10"/>
        <v>0</v>
      </c>
      <c r="V47" s="284">
        <f t="shared" si="10"/>
        <v>0</v>
      </c>
      <c r="W47" s="285"/>
    </row>
    <row r="48" spans="2:23">
      <c r="B48" s="291" t="s">
        <v>6</v>
      </c>
      <c r="C48" s="285" t="s">
        <v>219</v>
      </c>
      <c r="D48" s="280" t="s">
        <v>163</v>
      </c>
      <c r="E48" s="280">
        <v>501</v>
      </c>
      <c r="F48" s="281" t="s">
        <v>182</v>
      </c>
      <c r="G48" s="282">
        <f>'Risk7Plus R6 ธ.ค.2564'!I47</f>
        <v>2.86</v>
      </c>
      <c r="H48" s="283">
        <f t="shared" si="1"/>
        <v>0</v>
      </c>
      <c r="I48" s="282">
        <f>'Risk7Plus R6 ธ.ค.2564'!J47</f>
        <v>2.66</v>
      </c>
      <c r="J48" s="283">
        <f t="shared" si="2"/>
        <v>0</v>
      </c>
      <c r="K48" s="282">
        <f>'Risk7Plus R6 ธ.ค.2564'!K47</f>
        <v>1.24</v>
      </c>
      <c r="L48" s="283">
        <f t="shared" si="3"/>
        <v>0</v>
      </c>
      <c r="M48" s="298">
        <f>'Risk7Plus R6 ธ.ค.2564'!L47</f>
        <v>802588874.83000004</v>
      </c>
      <c r="N48" s="283">
        <f t="shared" si="4"/>
        <v>0</v>
      </c>
      <c r="O48" s="299">
        <f>'Risk7Plus R6 ธ.ค.2564'!M47</f>
        <v>207263380.84999999</v>
      </c>
      <c r="P48" s="283">
        <f t="shared" si="5"/>
        <v>0</v>
      </c>
      <c r="Q48" s="284">
        <f t="shared" si="6"/>
        <v>0</v>
      </c>
      <c r="R48" s="284">
        <f t="shared" si="7"/>
        <v>0</v>
      </c>
      <c r="S48" s="284">
        <f t="shared" si="8"/>
        <v>0</v>
      </c>
      <c r="T48" s="284">
        <f t="shared" si="10"/>
        <v>0</v>
      </c>
      <c r="U48" s="284">
        <f t="shared" si="10"/>
        <v>0</v>
      </c>
      <c r="V48" s="284">
        <f t="shared" si="10"/>
        <v>0</v>
      </c>
      <c r="W48" s="285"/>
    </row>
    <row r="49" spans="2:23">
      <c r="B49" s="291" t="s">
        <v>55</v>
      </c>
      <c r="C49" s="285" t="s">
        <v>220</v>
      </c>
      <c r="D49" s="280" t="s">
        <v>199</v>
      </c>
      <c r="E49" s="280">
        <v>248</v>
      </c>
      <c r="F49" s="281" t="s">
        <v>371</v>
      </c>
      <c r="G49" s="282">
        <f>'Risk7Plus R6 ธ.ค.2564'!I48</f>
        <v>3.85</v>
      </c>
      <c r="H49" s="283">
        <f t="shared" si="1"/>
        <v>0</v>
      </c>
      <c r="I49" s="282">
        <f>'Risk7Plus R6 ธ.ค.2564'!J48</f>
        <v>3.54</v>
      </c>
      <c r="J49" s="283">
        <f t="shared" si="2"/>
        <v>0</v>
      </c>
      <c r="K49" s="282">
        <f>'Risk7Plus R6 ธ.ค.2564'!K48</f>
        <v>1.25</v>
      </c>
      <c r="L49" s="283">
        <f t="shared" si="3"/>
        <v>0</v>
      </c>
      <c r="M49" s="298">
        <f>'Risk7Plus R6 ธ.ค.2564'!L48</f>
        <v>402522174.76999998</v>
      </c>
      <c r="N49" s="283">
        <f t="shared" si="4"/>
        <v>0</v>
      </c>
      <c r="O49" s="299">
        <f>'Risk7Plus R6 ธ.ค.2564'!M48</f>
        <v>241962254.75</v>
      </c>
      <c r="P49" s="283">
        <f t="shared" si="5"/>
        <v>0</v>
      </c>
      <c r="Q49" s="284">
        <f t="shared" si="6"/>
        <v>0</v>
      </c>
      <c r="R49" s="284">
        <f t="shared" si="7"/>
        <v>0</v>
      </c>
      <c r="S49" s="284">
        <f t="shared" si="8"/>
        <v>0</v>
      </c>
      <c r="T49" s="284">
        <f t="shared" si="10"/>
        <v>0</v>
      </c>
      <c r="U49" s="284">
        <f t="shared" si="10"/>
        <v>0</v>
      </c>
      <c r="V49" s="284">
        <f t="shared" si="10"/>
        <v>0</v>
      </c>
      <c r="W49" s="285"/>
    </row>
    <row r="50" spans="2:23">
      <c r="B50" s="291" t="s">
        <v>56</v>
      </c>
      <c r="C50" s="285" t="s">
        <v>221</v>
      </c>
      <c r="D50" s="280" t="s">
        <v>166</v>
      </c>
      <c r="E50" s="280">
        <v>60</v>
      </c>
      <c r="F50" s="281" t="s">
        <v>365</v>
      </c>
      <c r="G50" s="282">
        <f>'Risk7Plus R6 ธ.ค.2564'!I49</f>
        <v>2.58</v>
      </c>
      <c r="H50" s="283">
        <f t="shared" si="1"/>
        <v>0</v>
      </c>
      <c r="I50" s="282">
        <f>'Risk7Plus R6 ธ.ค.2564'!J49</f>
        <v>2.42</v>
      </c>
      <c r="J50" s="283">
        <f t="shared" si="2"/>
        <v>0</v>
      </c>
      <c r="K50" s="282">
        <f>'Risk7Plus R6 ธ.ค.2564'!K49</f>
        <v>1.52</v>
      </c>
      <c r="L50" s="283">
        <f t="shared" si="3"/>
        <v>0</v>
      </c>
      <c r="M50" s="298">
        <f>'Risk7Plus R6 ธ.ค.2564'!L49</f>
        <v>43437091.93</v>
      </c>
      <c r="N50" s="283">
        <f t="shared" si="4"/>
        <v>0</v>
      </c>
      <c r="O50" s="299">
        <f>'Risk7Plus R6 ธ.ค.2564'!M49</f>
        <v>16496516.25</v>
      </c>
      <c r="P50" s="283">
        <f t="shared" si="5"/>
        <v>0</v>
      </c>
      <c r="Q50" s="284">
        <f t="shared" si="6"/>
        <v>0</v>
      </c>
      <c r="R50" s="284">
        <f t="shared" si="7"/>
        <v>0</v>
      </c>
      <c r="S50" s="284">
        <f t="shared" si="8"/>
        <v>0</v>
      </c>
      <c r="T50" s="284">
        <f t="shared" si="10"/>
        <v>0</v>
      </c>
      <c r="U50" s="284">
        <f t="shared" si="10"/>
        <v>0</v>
      </c>
      <c r="V50" s="284">
        <f t="shared" si="10"/>
        <v>0</v>
      </c>
      <c r="W50" s="285"/>
    </row>
    <row r="51" spans="2:23">
      <c r="B51" s="291" t="s">
        <v>57</v>
      </c>
      <c r="C51" s="285" t="s">
        <v>222</v>
      </c>
      <c r="D51" s="280" t="s">
        <v>166</v>
      </c>
      <c r="E51" s="280">
        <v>30</v>
      </c>
      <c r="F51" s="281" t="s">
        <v>169</v>
      </c>
      <c r="G51" s="282">
        <f>'Risk7Plus R6 ธ.ค.2564'!I50</f>
        <v>2.1</v>
      </c>
      <c r="H51" s="283">
        <f t="shared" si="1"/>
        <v>0</v>
      </c>
      <c r="I51" s="282">
        <f>'Risk7Plus R6 ธ.ค.2564'!J50</f>
        <v>1.96</v>
      </c>
      <c r="J51" s="283">
        <f t="shared" si="2"/>
        <v>0</v>
      </c>
      <c r="K51" s="282">
        <f>'Risk7Plus R6 ธ.ค.2564'!K50</f>
        <v>1.1599999999999999</v>
      </c>
      <c r="L51" s="283">
        <f t="shared" si="3"/>
        <v>0</v>
      </c>
      <c r="M51" s="298">
        <f>'Risk7Plus R6 ธ.ค.2564'!L50</f>
        <v>24776690.41</v>
      </c>
      <c r="N51" s="283">
        <f t="shared" si="4"/>
        <v>0</v>
      </c>
      <c r="O51" s="299">
        <f>'Risk7Plus R6 ธ.ค.2564'!M50</f>
        <v>13742636.75</v>
      </c>
      <c r="P51" s="283">
        <f t="shared" si="5"/>
        <v>0</v>
      </c>
      <c r="Q51" s="284">
        <f t="shared" si="6"/>
        <v>0</v>
      </c>
      <c r="R51" s="284">
        <f t="shared" si="7"/>
        <v>0</v>
      </c>
      <c r="S51" s="284">
        <f t="shared" si="8"/>
        <v>0</v>
      </c>
      <c r="T51" s="284">
        <f t="shared" si="10"/>
        <v>0</v>
      </c>
      <c r="U51" s="284">
        <f t="shared" si="10"/>
        <v>0</v>
      </c>
      <c r="V51" s="284">
        <f t="shared" si="10"/>
        <v>0</v>
      </c>
      <c r="W51" s="285"/>
    </row>
    <row r="52" spans="2:23">
      <c r="B52" s="291" t="s">
        <v>58</v>
      </c>
      <c r="C52" s="285" t="s">
        <v>223</v>
      </c>
      <c r="D52" s="280" t="s">
        <v>166</v>
      </c>
      <c r="E52" s="280">
        <v>33</v>
      </c>
      <c r="F52" s="281" t="s">
        <v>365</v>
      </c>
      <c r="G52" s="282">
        <f>'Risk7Plus R6 ธ.ค.2564'!I51</f>
        <v>3.05</v>
      </c>
      <c r="H52" s="283">
        <f t="shared" si="1"/>
        <v>0</v>
      </c>
      <c r="I52" s="282">
        <f>'Risk7Plus R6 ธ.ค.2564'!J51</f>
        <v>2.92</v>
      </c>
      <c r="J52" s="283">
        <f t="shared" si="2"/>
        <v>0</v>
      </c>
      <c r="K52" s="282">
        <f>'Risk7Plus R6 ธ.ค.2564'!K51</f>
        <v>1.72</v>
      </c>
      <c r="L52" s="283">
        <f t="shared" si="3"/>
        <v>0</v>
      </c>
      <c r="M52" s="298">
        <f>'Risk7Plus R6 ธ.ค.2564'!L51</f>
        <v>43604651</v>
      </c>
      <c r="N52" s="283">
        <f t="shared" si="4"/>
        <v>0</v>
      </c>
      <c r="O52" s="299">
        <f>'Risk7Plus R6 ธ.ค.2564'!M51</f>
        <v>12729111.689999999</v>
      </c>
      <c r="P52" s="283">
        <f t="shared" si="5"/>
        <v>0</v>
      </c>
      <c r="Q52" s="284">
        <f t="shared" si="6"/>
        <v>0</v>
      </c>
      <c r="R52" s="284">
        <f t="shared" si="7"/>
        <v>0</v>
      </c>
      <c r="S52" s="284">
        <f t="shared" si="8"/>
        <v>0</v>
      </c>
      <c r="T52" s="284">
        <f t="shared" si="10"/>
        <v>0</v>
      </c>
      <c r="U52" s="284">
        <f t="shared" si="10"/>
        <v>0</v>
      </c>
      <c r="V52" s="284">
        <f t="shared" si="10"/>
        <v>0</v>
      </c>
      <c r="W52" s="296"/>
    </row>
    <row r="53" spans="2:23">
      <c r="B53" s="291" t="s">
        <v>59</v>
      </c>
      <c r="C53" s="285" t="s">
        <v>224</v>
      </c>
      <c r="D53" s="280" t="s">
        <v>166</v>
      </c>
      <c r="E53" s="280">
        <v>60</v>
      </c>
      <c r="F53" s="281" t="s">
        <v>365</v>
      </c>
      <c r="G53" s="282">
        <f>'Risk7Plus R6 ธ.ค.2564'!I52</f>
        <v>2.66</v>
      </c>
      <c r="H53" s="283">
        <f t="shared" si="1"/>
        <v>0</v>
      </c>
      <c r="I53" s="282">
        <f>'Risk7Plus R6 ธ.ค.2564'!J52</f>
        <v>2.57</v>
      </c>
      <c r="J53" s="283">
        <f t="shared" si="2"/>
        <v>0</v>
      </c>
      <c r="K53" s="282">
        <f>'Risk7Plus R6 ธ.ค.2564'!K52</f>
        <v>1.01</v>
      </c>
      <c r="L53" s="283">
        <f t="shared" si="3"/>
        <v>0</v>
      </c>
      <c r="M53" s="298">
        <f>'Risk7Plus R6 ธ.ค.2564'!L52</f>
        <v>69981465.730000004</v>
      </c>
      <c r="N53" s="283">
        <f t="shared" si="4"/>
        <v>0</v>
      </c>
      <c r="O53" s="299">
        <f>'Risk7Plus R6 ธ.ค.2564'!M52</f>
        <v>38508179.630000003</v>
      </c>
      <c r="P53" s="283">
        <f t="shared" si="5"/>
        <v>0</v>
      </c>
      <c r="Q53" s="284">
        <f t="shared" si="6"/>
        <v>0</v>
      </c>
      <c r="R53" s="284">
        <f t="shared" si="7"/>
        <v>0</v>
      </c>
      <c r="S53" s="284">
        <f t="shared" si="8"/>
        <v>0</v>
      </c>
      <c r="T53" s="284">
        <f t="shared" si="10"/>
        <v>0</v>
      </c>
      <c r="U53" s="284">
        <f t="shared" si="10"/>
        <v>0</v>
      </c>
      <c r="V53" s="284">
        <f t="shared" si="10"/>
        <v>0</v>
      </c>
      <c r="W53" s="285"/>
    </row>
    <row r="54" spans="2:23">
      <c r="B54" s="291" t="s">
        <v>60</v>
      </c>
      <c r="C54" s="285" t="s">
        <v>225</v>
      </c>
      <c r="D54" s="280" t="s">
        <v>166</v>
      </c>
      <c r="E54" s="280">
        <v>30</v>
      </c>
      <c r="F54" s="281" t="s">
        <v>169</v>
      </c>
      <c r="G54" s="282">
        <f>'Risk7Plus R6 ธ.ค.2564'!I53</f>
        <v>2.04</v>
      </c>
      <c r="H54" s="283">
        <f t="shared" si="1"/>
        <v>0</v>
      </c>
      <c r="I54" s="282">
        <f>'Risk7Plus R6 ธ.ค.2564'!J53</f>
        <v>1.93</v>
      </c>
      <c r="J54" s="283">
        <f t="shared" si="2"/>
        <v>0</v>
      </c>
      <c r="K54" s="282">
        <f>'Risk7Plus R6 ธ.ค.2564'!K53</f>
        <v>0.94</v>
      </c>
      <c r="L54" s="283">
        <f t="shared" si="3"/>
        <v>0</v>
      </c>
      <c r="M54" s="298">
        <f>'Risk7Plus R6 ธ.ค.2564'!L53</f>
        <v>21935800.039999999</v>
      </c>
      <c r="N54" s="283">
        <f t="shared" si="4"/>
        <v>0</v>
      </c>
      <c r="O54" s="299">
        <f>'Risk7Plus R6 ธ.ค.2564'!M53</f>
        <v>15857650.07</v>
      </c>
      <c r="P54" s="283">
        <f t="shared" si="5"/>
        <v>0</v>
      </c>
      <c r="Q54" s="284">
        <f t="shared" si="6"/>
        <v>0</v>
      </c>
      <c r="R54" s="284">
        <f t="shared" si="7"/>
        <v>0</v>
      </c>
      <c r="S54" s="284">
        <f t="shared" si="8"/>
        <v>0</v>
      </c>
      <c r="T54" s="284">
        <f t="shared" si="10"/>
        <v>0</v>
      </c>
      <c r="U54" s="284">
        <f t="shared" si="10"/>
        <v>0</v>
      </c>
      <c r="V54" s="284">
        <f t="shared" si="10"/>
        <v>0</v>
      </c>
      <c r="W54" s="285"/>
    </row>
    <row r="55" spans="2:23">
      <c r="B55" s="291" t="s">
        <v>4</v>
      </c>
      <c r="C55" s="285" t="s">
        <v>227</v>
      </c>
      <c r="D55" s="280" t="s">
        <v>163</v>
      </c>
      <c r="E55" s="280">
        <v>580</v>
      </c>
      <c r="F55" s="281" t="s">
        <v>182</v>
      </c>
      <c r="G55" s="282">
        <f>'Risk7Plus R6 ธ.ค.2564'!I54</f>
        <v>4.5</v>
      </c>
      <c r="H55" s="283">
        <f t="shared" si="1"/>
        <v>0</v>
      </c>
      <c r="I55" s="282">
        <f>'Risk7Plus R6 ธ.ค.2564'!J54</f>
        <v>4.12</v>
      </c>
      <c r="J55" s="283">
        <f t="shared" si="2"/>
        <v>0</v>
      </c>
      <c r="K55" s="282">
        <f>'Risk7Plus R6 ธ.ค.2564'!K54</f>
        <v>2.85</v>
      </c>
      <c r="L55" s="283">
        <f t="shared" si="3"/>
        <v>0</v>
      </c>
      <c r="M55" s="298">
        <f>'Risk7Plus R6 ธ.ค.2564'!L54</f>
        <v>1286954142.2</v>
      </c>
      <c r="N55" s="283">
        <f t="shared" si="4"/>
        <v>0</v>
      </c>
      <c r="O55" s="299">
        <f>'Risk7Plus R6 ธ.ค.2564'!M54</f>
        <v>297502341.27999997</v>
      </c>
      <c r="P55" s="283">
        <f t="shared" si="5"/>
        <v>0</v>
      </c>
      <c r="Q55" s="284">
        <f t="shared" si="6"/>
        <v>0</v>
      </c>
      <c r="R55" s="284">
        <f t="shared" si="7"/>
        <v>0</v>
      </c>
      <c r="S55" s="284">
        <f t="shared" si="8"/>
        <v>0</v>
      </c>
      <c r="T55" s="284">
        <f t="shared" si="10"/>
        <v>0</v>
      </c>
      <c r="U55" s="284">
        <f t="shared" si="10"/>
        <v>0</v>
      </c>
      <c r="V55" s="284">
        <f t="shared" si="10"/>
        <v>0</v>
      </c>
      <c r="W55" s="285"/>
    </row>
    <row r="56" spans="2:23">
      <c r="B56" s="291" t="s">
        <v>25</v>
      </c>
      <c r="C56" s="285" t="s">
        <v>228</v>
      </c>
      <c r="D56" s="280" t="s">
        <v>199</v>
      </c>
      <c r="E56" s="280">
        <v>162</v>
      </c>
      <c r="F56" s="281" t="s">
        <v>370</v>
      </c>
      <c r="G56" s="282">
        <f>'Risk7Plus R6 ธ.ค.2564'!I55</f>
        <v>1.83</v>
      </c>
      <c r="H56" s="283">
        <f t="shared" si="1"/>
        <v>0</v>
      </c>
      <c r="I56" s="282">
        <f>'Risk7Plus R6 ธ.ค.2564'!J55</f>
        <v>1.71</v>
      </c>
      <c r="J56" s="283">
        <f t="shared" si="2"/>
        <v>0</v>
      </c>
      <c r="K56" s="282">
        <f>'Risk7Plus R6 ธ.ค.2564'!K55</f>
        <v>0.46</v>
      </c>
      <c r="L56" s="283">
        <f t="shared" si="3"/>
        <v>1</v>
      </c>
      <c r="M56" s="298">
        <f>'Risk7Plus R6 ธ.ค.2564'!L55</f>
        <v>106549052.97</v>
      </c>
      <c r="N56" s="283">
        <f t="shared" si="4"/>
        <v>0</v>
      </c>
      <c r="O56" s="299">
        <f>'Risk7Plus R6 ธ.ค.2564'!M55</f>
        <v>63990043.990000002</v>
      </c>
      <c r="P56" s="283">
        <f t="shared" si="5"/>
        <v>0</v>
      </c>
      <c r="Q56" s="284">
        <f t="shared" si="6"/>
        <v>1</v>
      </c>
      <c r="R56" s="284">
        <f t="shared" si="7"/>
        <v>0</v>
      </c>
      <c r="S56" s="284">
        <f t="shared" si="8"/>
        <v>0</v>
      </c>
      <c r="T56" s="284">
        <f t="shared" si="10"/>
        <v>1</v>
      </c>
      <c r="U56" s="284">
        <f t="shared" si="10"/>
        <v>1</v>
      </c>
      <c r="V56" s="284">
        <f t="shared" si="10"/>
        <v>1</v>
      </c>
      <c r="W56" s="285"/>
    </row>
    <row r="57" spans="2:23">
      <c r="B57" s="291" t="s">
        <v>26</v>
      </c>
      <c r="C57" s="285" t="s">
        <v>229</v>
      </c>
      <c r="D57" s="280" t="s">
        <v>166</v>
      </c>
      <c r="E57" s="280">
        <v>70</v>
      </c>
      <c r="F57" s="281" t="s">
        <v>167</v>
      </c>
      <c r="G57" s="282">
        <f>'Risk7Plus R6 ธ.ค.2564'!I56</f>
        <v>3.63</v>
      </c>
      <c r="H57" s="283">
        <f t="shared" si="1"/>
        <v>0</v>
      </c>
      <c r="I57" s="282">
        <f>'Risk7Plus R6 ธ.ค.2564'!J56</f>
        <v>3.51</v>
      </c>
      <c r="J57" s="283">
        <f t="shared" si="2"/>
        <v>0</v>
      </c>
      <c r="K57" s="282">
        <f>'Risk7Plus R6 ธ.ค.2564'!K56</f>
        <v>1.77</v>
      </c>
      <c r="L57" s="283">
        <f t="shared" si="3"/>
        <v>0</v>
      </c>
      <c r="M57" s="298">
        <f>'Risk7Plus R6 ธ.ค.2564'!L56</f>
        <v>89626132.450000003</v>
      </c>
      <c r="N57" s="283">
        <f t="shared" si="4"/>
        <v>0</v>
      </c>
      <c r="O57" s="299">
        <f>'Risk7Plus R6 ธ.ค.2564'!M56</f>
        <v>29546035.780000001</v>
      </c>
      <c r="P57" s="283">
        <f t="shared" si="5"/>
        <v>0</v>
      </c>
      <c r="Q57" s="284">
        <f t="shared" si="6"/>
        <v>0</v>
      </c>
      <c r="R57" s="284">
        <f t="shared" si="7"/>
        <v>0</v>
      </c>
      <c r="S57" s="284">
        <f t="shared" si="8"/>
        <v>0</v>
      </c>
      <c r="T57" s="284">
        <f t="shared" si="10"/>
        <v>0</v>
      </c>
      <c r="U57" s="284">
        <f t="shared" si="10"/>
        <v>0</v>
      </c>
      <c r="V57" s="284">
        <f t="shared" si="10"/>
        <v>0</v>
      </c>
      <c r="W57" s="285"/>
    </row>
    <row r="58" spans="2:23">
      <c r="B58" s="291" t="s">
        <v>27</v>
      </c>
      <c r="C58" s="285" t="s">
        <v>230</v>
      </c>
      <c r="D58" s="280" t="s">
        <v>199</v>
      </c>
      <c r="E58" s="280">
        <v>214</v>
      </c>
      <c r="F58" s="281" t="s">
        <v>371</v>
      </c>
      <c r="G58" s="282">
        <f>'Risk7Plus R6 ธ.ค.2564'!I57</f>
        <v>3.32</v>
      </c>
      <c r="H58" s="283">
        <f t="shared" si="1"/>
        <v>0</v>
      </c>
      <c r="I58" s="282">
        <f>'Risk7Plus R6 ธ.ค.2564'!J57</f>
        <v>3.14</v>
      </c>
      <c r="J58" s="283">
        <f t="shared" si="2"/>
        <v>0</v>
      </c>
      <c r="K58" s="282">
        <f>'Risk7Plus R6 ธ.ค.2564'!K57</f>
        <v>0.89</v>
      </c>
      <c r="L58" s="283">
        <f t="shared" si="3"/>
        <v>0</v>
      </c>
      <c r="M58" s="298">
        <f>'Risk7Plus R6 ธ.ค.2564'!L57</f>
        <v>287683088</v>
      </c>
      <c r="N58" s="283">
        <f t="shared" si="4"/>
        <v>0</v>
      </c>
      <c r="O58" s="299">
        <f>'Risk7Plus R6 ธ.ค.2564'!M57</f>
        <v>97872675.840000004</v>
      </c>
      <c r="P58" s="283">
        <f t="shared" si="5"/>
        <v>0</v>
      </c>
      <c r="Q58" s="284">
        <f t="shared" si="6"/>
        <v>0</v>
      </c>
      <c r="R58" s="284">
        <f t="shared" si="7"/>
        <v>0</v>
      </c>
      <c r="S58" s="284">
        <f t="shared" si="8"/>
        <v>0</v>
      </c>
      <c r="T58" s="284">
        <f t="shared" si="10"/>
        <v>0</v>
      </c>
      <c r="U58" s="284">
        <f t="shared" si="10"/>
        <v>0</v>
      </c>
      <c r="V58" s="284">
        <f t="shared" si="10"/>
        <v>0</v>
      </c>
      <c r="W58" s="285"/>
    </row>
    <row r="59" spans="2:23">
      <c r="B59" s="291" t="s">
        <v>28</v>
      </c>
      <c r="C59" s="285" t="s">
        <v>231</v>
      </c>
      <c r="D59" s="280" t="s">
        <v>166</v>
      </c>
      <c r="E59" s="280">
        <v>43</v>
      </c>
      <c r="F59" s="281" t="s">
        <v>169</v>
      </c>
      <c r="G59" s="282">
        <f>'Risk7Plus R6 ธ.ค.2564'!I58</f>
        <v>2.58</v>
      </c>
      <c r="H59" s="283">
        <f t="shared" si="1"/>
        <v>0</v>
      </c>
      <c r="I59" s="282">
        <f>'Risk7Plus R6 ธ.ค.2564'!J58</f>
        <v>2.48</v>
      </c>
      <c r="J59" s="283">
        <f t="shared" si="2"/>
        <v>0</v>
      </c>
      <c r="K59" s="282">
        <f>'Risk7Plus R6 ธ.ค.2564'!K58</f>
        <v>0.62</v>
      </c>
      <c r="L59" s="283">
        <f t="shared" si="3"/>
        <v>1</v>
      </c>
      <c r="M59" s="298">
        <f>'Risk7Plus R6 ธ.ค.2564'!L58</f>
        <v>50637956.990000002</v>
      </c>
      <c r="N59" s="283">
        <f t="shared" si="4"/>
        <v>0</v>
      </c>
      <c r="O59" s="299">
        <f>'Risk7Plus R6 ธ.ค.2564'!M58</f>
        <v>16705328.359999999</v>
      </c>
      <c r="P59" s="283">
        <f t="shared" si="5"/>
        <v>0</v>
      </c>
      <c r="Q59" s="284">
        <f t="shared" si="6"/>
        <v>1</v>
      </c>
      <c r="R59" s="284">
        <f t="shared" si="7"/>
        <v>0</v>
      </c>
      <c r="S59" s="284">
        <f t="shared" si="8"/>
        <v>0</v>
      </c>
      <c r="T59" s="284">
        <f t="shared" si="10"/>
        <v>1</v>
      </c>
      <c r="U59" s="284">
        <f t="shared" si="10"/>
        <v>1</v>
      </c>
      <c r="V59" s="284">
        <f t="shared" si="10"/>
        <v>1</v>
      </c>
      <c r="W59" s="285"/>
    </row>
    <row r="60" spans="2:23">
      <c r="B60" s="291" t="s">
        <v>29</v>
      </c>
      <c r="C60" s="285" t="s">
        <v>232</v>
      </c>
      <c r="D60" s="280" t="s">
        <v>166</v>
      </c>
      <c r="E60" s="280">
        <v>48</v>
      </c>
      <c r="F60" s="281" t="s">
        <v>365</v>
      </c>
      <c r="G60" s="282">
        <f>'Risk7Plus R6 ธ.ค.2564'!I59</f>
        <v>5.46</v>
      </c>
      <c r="H60" s="283">
        <f t="shared" si="1"/>
        <v>0</v>
      </c>
      <c r="I60" s="282">
        <f>'Risk7Plus R6 ธ.ค.2564'!J59</f>
        <v>5.33</v>
      </c>
      <c r="J60" s="283">
        <f t="shared" si="2"/>
        <v>0</v>
      </c>
      <c r="K60" s="282">
        <f>'Risk7Plus R6 ธ.ค.2564'!K59</f>
        <v>2.17</v>
      </c>
      <c r="L60" s="283">
        <f t="shared" si="3"/>
        <v>0</v>
      </c>
      <c r="M60" s="298">
        <f>'Risk7Plus R6 ธ.ค.2564'!L59</f>
        <v>201851179.97999999</v>
      </c>
      <c r="N60" s="283">
        <f t="shared" si="4"/>
        <v>0</v>
      </c>
      <c r="O60" s="299">
        <f>'Risk7Plus R6 ธ.ค.2564'!M59</f>
        <v>50235140.590000004</v>
      </c>
      <c r="P60" s="283">
        <f t="shared" si="5"/>
        <v>0</v>
      </c>
      <c r="Q60" s="284">
        <f t="shared" si="6"/>
        <v>0</v>
      </c>
      <c r="R60" s="284">
        <f t="shared" si="7"/>
        <v>0</v>
      </c>
      <c r="S60" s="284">
        <f t="shared" si="8"/>
        <v>0</v>
      </c>
      <c r="T60" s="284">
        <f t="shared" si="10"/>
        <v>0</v>
      </c>
      <c r="U60" s="284">
        <f t="shared" si="10"/>
        <v>0</v>
      </c>
      <c r="V60" s="284">
        <f t="shared" si="10"/>
        <v>0</v>
      </c>
      <c r="W60" s="285"/>
    </row>
    <row r="61" spans="2:23">
      <c r="B61" s="291" t="s">
        <v>30</v>
      </c>
      <c r="C61" s="285" t="s">
        <v>233</v>
      </c>
      <c r="D61" s="280" t="s">
        <v>166</v>
      </c>
      <c r="E61" s="280">
        <v>75</v>
      </c>
      <c r="F61" s="281" t="s">
        <v>167</v>
      </c>
      <c r="G61" s="282">
        <f>'Risk7Plus R6 ธ.ค.2564'!I60</f>
        <v>4.54</v>
      </c>
      <c r="H61" s="283">
        <f t="shared" si="1"/>
        <v>0</v>
      </c>
      <c r="I61" s="282">
        <f>'Risk7Plus R6 ธ.ค.2564'!J60</f>
        <v>4.4400000000000004</v>
      </c>
      <c r="J61" s="283">
        <f t="shared" si="2"/>
        <v>0</v>
      </c>
      <c r="K61" s="282">
        <f>'Risk7Plus R6 ธ.ค.2564'!K60</f>
        <v>1.08</v>
      </c>
      <c r="L61" s="283">
        <f t="shared" si="3"/>
        <v>0</v>
      </c>
      <c r="M61" s="298">
        <f>'Risk7Plus R6 ธ.ค.2564'!L60</f>
        <v>295246477.76999998</v>
      </c>
      <c r="N61" s="283">
        <f t="shared" si="4"/>
        <v>0</v>
      </c>
      <c r="O61" s="299">
        <f>'Risk7Plus R6 ธ.ค.2564'!M60</f>
        <v>140170464.81999999</v>
      </c>
      <c r="P61" s="283">
        <f t="shared" si="5"/>
        <v>0</v>
      </c>
      <c r="Q61" s="284">
        <f t="shared" si="6"/>
        <v>0</v>
      </c>
      <c r="R61" s="284">
        <f t="shared" si="7"/>
        <v>0</v>
      </c>
      <c r="S61" s="284">
        <f t="shared" si="8"/>
        <v>0</v>
      </c>
      <c r="T61" s="284">
        <f t="shared" si="10"/>
        <v>0</v>
      </c>
      <c r="U61" s="284">
        <f t="shared" si="10"/>
        <v>0</v>
      </c>
      <c r="V61" s="284">
        <f t="shared" si="10"/>
        <v>0</v>
      </c>
      <c r="W61" s="285"/>
    </row>
    <row r="62" spans="2:23">
      <c r="B62" s="291" t="s">
        <v>69</v>
      </c>
      <c r="C62" s="285" t="s">
        <v>234</v>
      </c>
      <c r="D62" s="280" t="s">
        <v>166</v>
      </c>
      <c r="E62" s="280">
        <v>30</v>
      </c>
      <c r="F62" s="281" t="s">
        <v>169</v>
      </c>
      <c r="G62" s="282">
        <f>'Risk7Plus R6 ธ.ค.2564'!I61</f>
        <v>4.42</v>
      </c>
      <c r="H62" s="283">
        <f t="shared" si="1"/>
        <v>0</v>
      </c>
      <c r="I62" s="282">
        <f>'Risk7Plus R6 ธ.ค.2564'!J61</f>
        <v>4.18</v>
      </c>
      <c r="J62" s="283">
        <f t="shared" si="2"/>
        <v>0</v>
      </c>
      <c r="K62" s="282">
        <f>'Risk7Plus R6 ธ.ค.2564'!K61</f>
        <v>1.06</v>
      </c>
      <c r="L62" s="283">
        <f t="shared" si="3"/>
        <v>0</v>
      </c>
      <c r="M62" s="298">
        <f>'Risk7Plus R6 ธ.ค.2564'!L61</f>
        <v>63513345</v>
      </c>
      <c r="N62" s="283">
        <f t="shared" si="4"/>
        <v>0</v>
      </c>
      <c r="O62" s="299">
        <f>'Risk7Plus R6 ธ.ค.2564'!M61</f>
        <v>27473026.77</v>
      </c>
      <c r="P62" s="283">
        <f t="shared" si="5"/>
        <v>0</v>
      </c>
      <c r="Q62" s="284">
        <f t="shared" si="6"/>
        <v>0</v>
      </c>
      <c r="R62" s="284">
        <f t="shared" si="7"/>
        <v>0</v>
      </c>
      <c r="S62" s="284">
        <f t="shared" si="8"/>
        <v>0</v>
      </c>
      <c r="T62" s="284">
        <f t="shared" si="10"/>
        <v>0</v>
      </c>
      <c r="U62" s="284">
        <f t="shared" si="10"/>
        <v>0</v>
      </c>
      <c r="V62" s="284">
        <f t="shared" si="10"/>
        <v>0</v>
      </c>
      <c r="W62" s="285"/>
    </row>
    <row r="63" spans="2:23">
      <c r="B63" s="291" t="s">
        <v>70</v>
      </c>
      <c r="C63" s="285" t="s">
        <v>235</v>
      </c>
      <c r="D63" s="280" t="s">
        <v>166</v>
      </c>
      <c r="E63" s="280">
        <v>30</v>
      </c>
      <c r="F63" s="281" t="s">
        <v>169</v>
      </c>
      <c r="G63" s="282">
        <f>'Risk7Plus R6 ธ.ค.2564'!I62</f>
        <v>5.3</v>
      </c>
      <c r="H63" s="283">
        <f t="shared" si="1"/>
        <v>0</v>
      </c>
      <c r="I63" s="282">
        <f>'Risk7Plus R6 ธ.ค.2564'!J62</f>
        <v>5.0599999999999996</v>
      </c>
      <c r="J63" s="283">
        <f t="shared" si="2"/>
        <v>0</v>
      </c>
      <c r="K63" s="282">
        <f>'Risk7Plus R6 ธ.ค.2564'!K62</f>
        <v>3.01</v>
      </c>
      <c r="L63" s="283">
        <f t="shared" si="3"/>
        <v>0</v>
      </c>
      <c r="M63" s="298">
        <f>'Risk7Plus R6 ธ.ค.2564'!L62</f>
        <v>169722734.91999999</v>
      </c>
      <c r="N63" s="283">
        <f t="shared" si="4"/>
        <v>0</v>
      </c>
      <c r="O63" s="299">
        <f>'Risk7Plus R6 ธ.ค.2564'!M62</f>
        <v>60741630.850000001</v>
      </c>
      <c r="P63" s="283">
        <f t="shared" si="5"/>
        <v>0</v>
      </c>
      <c r="Q63" s="284">
        <f t="shared" si="6"/>
        <v>0</v>
      </c>
      <c r="R63" s="284">
        <f t="shared" si="7"/>
        <v>0</v>
      </c>
      <c r="S63" s="284">
        <f t="shared" si="8"/>
        <v>0</v>
      </c>
      <c r="T63" s="284">
        <f t="shared" si="10"/>
        <v>0</v>
      </c>
      <c r="U63" s="284">
        <f t="shared" si="10"/>
        <v>0</v>
      </c>
      <c r="V63" s="284">
        <f t="shared" si="10"/>
        <v>0</v>
      </c>
      <c r="W63" s="285"/>
    </row>
    <row r="64" spans="2:23">
      <c r="B64" s="291" t="s">
        <v>7</v>
      </c>
      <c r="C64" s="285" t="s">
        <v>237</v>
      </c>
      <c r="D64" s="280" t="s">
        <v>163</v>
      </c>
      <c r="E64" s="280">
        <v>600</v>
      </c>
      <c r="F64" s="281" t="s">
        <v>182</v>
      </c>
      <c r="G64" s="282">
        <f>'Risk7Plus R6 ธ.ค.2564'!I63</f>
        <v>6.28</v>
      </c>
      <c r="H64" s="283">
        <f t="shared" si="1"/>
        <v>0</v>
      </c>
      <c r="I64" s="282">
        <f>'Risk7Plus R6 ธ.ค.2564'!J63</f>
        <v>5.82</v>
      </c>
      <c r="J64" s="283">
        <f t="shared" si="2"/>
        <v>0</v>
      </c>
      <c r="K64" s="282">
        <f>'Risk7Plus R6 ธ.ค.2564'!K63</f>
        <v>3.22</v>
      </c>
      <c r="L64" s="283">
        <f t="shared" si="3"/>
        <v>0</v>
      </c>
      <c r="M64" s="298">
        <f>'Risk7Plus R6 ธ.ค.2564'!L63</f>
        <v>1441696921.97</v>
      </c>
      <c r="N64" s="283">
        <f t="shared" si="4"/>
        <v>0</v>
      </c>
      <c r="O64" s="299">
        <f>'Risk7Plus R6 ธ.ค.2564'!M63</f>
        <v>339813524.70999998</v>
      </c>
      <c r="P64" s="283">
        <f t="shared" si="5"/>
        <v>0</v>
      </c>
      <c r="Q64" s="284">
        <f t="shared" si="6"/>
        <v>0</v>
      </c>
      <c r="R64" s="284">
        <f t="shared" si="7"/>
        <v>0</v>
      </c>
      <c r="S64" s="284">
        <f t="shared" si="8"/>
        <v>0</v>
      </c>
      <c r="T64" s="284">
        <f t="shared" si="10"/>
        <v>0</v>
      </c>
      <c r="U64" s="284">
        <f t="shared" si="10"/>
        <v>0</v>
      </c>
      <c r="V64" s="284">
        <f t="shared" si="10"/>
        <v>0</v>
      </c>
      <c r="W64" s="285"/>
    </row>
    <row r="65" spans="2:23">
      <c r="B65" s="291" t="s">
        <v>11</v>
      </c>
      <c r="C65" s="285" t="s">
        <v>238</v>
      </c>
      <c r="D65" s="280" t="s">
        <v>166</v>
      </c>
      <c r="E65" s="280">
        <v>163</v>
      </c>
      <c r="F65" s="281" t="s">
        <v>369</v>
      </c>
      <c r="G65" s="282">
        <f>'Risk7Plus R6 ธ.ค.2564'!I64</f>
        <v>2.82</v>
      </c>
      <c r="H65" s="283">
        <f t="shared" si="1"/>
        <v>0</v>
      </c>
      <c r="I65" s="282">
        <f>'Risk7Plus R6 ธ.ค.2564'!J64</f>
        <v>2.75</v>
      </c>
      <c r="J65" s="283">
        <f t="shared" si="2"/>
        <v>0</v>
      </c>
      <c r="K65" s="282">
        <f>'Risk7Plus R6 ธ.ค.2564'!K64</f>
        <v>2.19</v>
      </c>
      <c r="L65" s="283">
        <f t="shared" si="3"/>
        <v>0</v>
      </c>
      <c r="M65" s="298">
        <f>'Risk7Plus R6 ธ.ค.2564'!L64</f>
        <v>196513722.46000001</v>
      </c>
      <c r="N65" s="283">
        <f t="shared" si="4"/>
        <v>0</v>
      </c>
      <c r="O65" s="299">
        <f>'Risk7Plus R6 ธ.ค.2564'!M64</f>
        <v>65670871.210000001</v>
      </c>
      <c r="P65" s="283">
        <f t="shared" si="5"/>
        <v>0</v>
      </c>
      <c r="Q65" s="284">
        <f t="shared" si="6"/>
        <v>0</v>
      </c>
      <c r="R65" s="284">
        <f t="shared" si="7"/>
        <v>0</v>
      </c>
      <c r="S65" s="284">
        <f t="shared" si="8"/>
        <v>0</v>
      </c>
      <c r="T65" s="284">
        <f t="shared" si="10"/>
        <v>0</v>
      </c>
      <c r="U65" s="284">
        <f t="shared" si="10"/>
        <v>0</v>
      </c>
      <c r="V65" s="284">
        <f t="shared" si="10"/>
        <v>0</v>
      </c>
      <c r="W65" s="285"/>
    </row>
    <row r="66" spans="2:23">
      <c r="B66" s="291" t="s">
        <v>12</v>
      </c>
      <c r="C66" s="285" t="s">
        <v>239</v>
      </c>
      <c r="D66" s="280" t="s">
        <v>199</v>
      </c>
      <c r="E66" s="280">
        <v>232</v>
      </c>
      <c r="F66" s="281" t="s">
        <v>371</v>
      </c>
      <c r="G66" s="282">
        <f>'Risk7Plus R6 ธ.ค.2564'!I65</f>
        <v>4.2</v>
      </c>
      <c r="H66" s="283">
        <f t="shared" si="1"/>
        <v>0</v>
      </c>
      <c r="I66" s="282">
        <f>'Risk7Plus R6 ธ.ค.2564'!J65</f>
        <v>4.09</v>
      </c>
      <c r="J66" s="283">
        <f t="shared" si="2"/>
        <v>0</v>
      </c>
      <c r="K66" s="282">
        <f>'Risk7Plus R6 ธ.ค.2564'!K65</f>
        <v>3.93</v>
      </c>
      <c r="L66" s="283">
        <f t="shared" si="3"/>
        <v>0</v>
      </c>
      <c r="M66" s="298">
        <f>'Risk7Plus R6 ธ.ค.2564'!L65</f>
        <v>736147372.48000002</v>
      </c>
      <c r="N66" s="283">
        <f t="shared" si="4"/>
        <v>0</v>
      </c>
      <c r="O66" s="299">
        <f>'Risk7Plus R6 ธ.ค.2564'!M65</f>
        <v>79012319.170000002</v>
      </c>
      <c r="P66" s="283">
        <f t="shared" si="5"/>
        <v>0</v>
      </c>
      <c r="Q66" s="284">
        <f t="shared" si="6"/>
        <v>0</v>
      </c>
      <c r="R66" s="284">
        <f t="shared" si="7"/>
        <v>0</v>
      </c>
      <c r="S66" s="284">
        <f t="shared" si="8"/>
        <v>0</v>
      </c>
      <c r="T66" s="284">
        <f t="shared" si="10"/>
        <v>0</v>
      </c>
      <c r="U66" s="284">
        <f t="shared" si="10"/>
        <v>0</v>
      </c>
      <c r="V66" s="284">
        <f t="shared" si="10"/>
        <v>0</v>
      </c>
      <c r="W66" s="285"/>
    </row>
    <row r="67" spans="2:23">
      <c r="B67" s="291" t="s">
        <v>13</v>
      </c>
      <c r="C67" s="285" t="s">
        <v>240</v>
      </c>
      <c r="D67" s="280" t="s">
        <v>166</v>
      </c>
      <c r="E67" s="280">
        <v>108</v>
      </c>
      <c r="F67" s="281" t="s">
        <v>176</v>
      </c>
      <c r="G67" s="282">
        <f>'Risk7Plus R6 ธ.ค.2564'!I66</f>
        <v>4.49</v>
      </c>
      <c r="H67" s="283">
        <f t="shared" si="1"/>
        <v>0</v>
      </c>
      <c r="I67" s="282">
        <f>'Risk7Plus R6 ธ.ค.2564'!J66</f>
        <v>4.3099999999999996</v>
      </c>
      <c r="J67" s="283">
        <f t="shared" si="2"/>
        <v>0</v>
      </c>
      <c r="K67" s="282">
        <f>'Risk7Plus R6 ธ.ค.2564'!K66</f>
        <v>4</v>
      </c>
      <c r="L67" s="283">
        <f t="shared" si="3"/>
        <v>0</v>
      </c>
      <c r="M67" s="298">
        <f>'Risk7Plus R6 ธ.ค.2564'!L66</f>
        <v>168729755.72999999</v>
      </c>
      <c r="N67" s="283">
        <f t="shared" si="4"/>
        <v>0</v>
      </c>
      <c r="O67" s="299">
        <f>'Risk7Plus R6 ธ.ค.2564'!M66</f>
        <v>122216474.52</v>
      </c>
      <c r="P67" s="283">
        <f t="shared" si="5"/>
        <v>0</v>
      </c>
      <c r="Q67" s="284">
        <f t="shared" si="6"/>
        <v>0</v>
      </c>
      <c r="R67" s="284">
        <f t="shared" si="7"/>
        <v>0</v>
      </c>
      <c r="S67" s="284">
        <f t="shared" si="8"/>
        <v>0</v>
      </c>
      <c r="T67" s="284">
        <f t="shared" si="10"/>
        <v>0</v>
      </c>
      <c r="U67" s="284">
        <f t="shared" si="10"/>
        <v>0</v>
      </c>
      <c r="V67" s="284">
        <f t="shared" si="10"/>
        <v>0</v>
      </c>
      <c r="W67" s="285"/>
    </row>
    <row r="68" spans="2:23">
      <c r="B68" s="291" t="s">
        <v>14</v>
      </c>
      <c r="C68" s="285" t="s">
        <v>241</v>
      </c>
      <c r="D68" s="280" t="s">
        <v>166</v>
      </c>
      <c r="E68" s="280">
        <v>51</v>
      </c>
      <c r="F68" s="281" t="s">
        <v>242</v>
      </c>
      <c r="G68" s="282">
        <f>'Risk7Plus R6 ธ.ค.2564'!I67</f>
        <v>2.71</v>
      </c>
      <c r="H68" s="283">
        <f t="shared" si="1"/>
        <v>0</v>
      </c>
      <c r="I68" s="282">
        <f>'Risk7Plus R6 ธ.ค.2564'!J67</f>
        <v>2.4700000000000002</v>
      </c>
      <c r="J68" s="283">
        <f t="shared" si="2"/>
        <v>0</v>
      </c>
      <c r="K68" s="282">
        <f>'Risk7Plus R6 ธ.ค.2564'!K67</f>
        <v>1.63</v>
      </c>
      <c r="L68" s="283">
        <f t="shared" si="3"/>
        <v>0</v>
      </c>
      <c r="M68" s="298">
        <f>'Risk7Plus R6 ธ.ค.2564'!L67</f>
        <v>71563672.769999996</v>
      </c>
      <c r="N68" s="283">
        <f t="shared" si="4"/>
        <v>0</v>
      </c>
      <c r="O68" s="299">
        <f>'Risk7Plus R6 ธ.ค.2564'!M67</f>
        <v>37046479.609999999</v>
      </c>
      <c r="P68" s="283">
        <f t="shared" si="5"/>
        <v>0</v>
      </c>
      <c r="Q68" s="284">
        <f t="shared" si="6"/>
        <v>0</v>
      </c>
      <c r="R68" s="284">
        <f t="shared" si="7"/>
        <v>0</v>
      </c>
      <c r="S68" s="284">
        <f t="shared" si="8"/>
        <v>0</v>
      </c>
      <c r="T68" s="284">
        <f t="shared" si="10"/>
        <v>0</v>
      </c>
      <c r="U68" s="284">
        <f t="shared" si="10"/>
        <v>0</v>
      </c>
      <c r="V68" s="284">
        <f t="shared" si="10"/>
        <v>0</v>
      </c>
      <c r="W68" s="285"/>
    </row>
    <row r="69" spans="2:23">
      <c r="B69" s="291" t="s">
        <v>72</v>
      </c>
      <c r="C69" s="285" t="s">
        <v>243</v>
      </c>
      <c r="D69" s="280" t="s">
        <v>166</v>
      </c>
      <c r="E69" s="280">
        <v>15</v>
      </c>
      <c r="F69" s="281" t="s">
        <v>209</v>
      </c>
      <c r="G69" s="282">
        <f>'Risk7Plus R6 ธ.ค.2564'!I68</f>
        <v>3.77</v>
      </c>
      <c r="H69" s="283">
        <f t="shared" si="1"/>
        <v>0</v>
      </c>
      <c r="I69" s="282">
        <f>'Risk7Plus R6 ธ.ค.2564'!J68</f>
        <v>3.64</v>
      </c>
      <c r="J69" s="283">
        <f t="shared" si="2"/>
        <v>0</v>
      </c>
      <c r="K69" s="282">
        <f>'Risk7Plus R6 ธ.ค.2564'!K68</f>
        <v>3.48</v>
      </c>
      <c r="L69" s="283">
        <f t="shared" si="3"/>
        <v>0</v>
      </c>
      <c r="M69" s="298">
        <f>'Risk7Plus R6 ธ.ค.2564'!L68</f>
        <v>113101559.44</v>
      </c>
      <c r="N69" s="283">
        <f t="shared" si="4"/>
        <v>0</v>
      </c>
      <c r="O69" s="299">
        <f>'Risk7Plus R6 ธ.ค.2564'!M68</f>
        <v>14388660.779999999</v>
      </c>
      <c r="P69" s="283">
        <f t="shared" si="5"/>
        <v>0</v>
      </c>
      <c r="Q69" s="284">
        <f t="shared" si="6"/>
        <v>0</v>
      </c>
      <c r="R69" s="284">
        <f t="shared" si="7"/>
        <v>0</v>
      </c>
      <c r="S69" s="284">
        <f t="shared" si="8"/>
        <v>0</v>
      </c>
      <c r="T69" s="284">
        <f t="shared" si="10"/>
        <v>0</v>
      </c>
      <c r="U69" s="284">
        <f t="shared" si="10"/>
        <v>0</v>
      </c>
      <c r="V69" s="284">
        <f t="shared" si="10"/>
        <v>0</v>
      </c>
      <c r="W69" s="285"/>
    </row>
    <row r="70" spans="2:23">
      <c r="B70" s="291" t="s">
        <v>10</v>
      </c>
      <c r="C70" s="285" t="s">
        <v>245</v>
      </c>
      <c r="D70" s="280" t="s">
        <v>199</v>
      </c>
      <c r="E70" s="280">
        <v>440</v>
      </c>
      <c r="F70" s="281" t="s">
        <v>355</v>
      </c>
      <c r="G70" s="282">
        <f>'Risk7Plus R6 ธ.ค.2564'!I69</f>
        <v>9.42</v>
      </c>
      <c r="H70" s="283">
        <f t="shared" si="1"/>
        <v>0</v>
      </c>
      <c r="I70" s="282">
        <f>'Risk7Plus R6 ธ.ค.2564'!J69</f>
        <v>9.07</v>
      </c>
      <c r="J70" s="283">
        <f t="shared" si="2"/>
        <v>0</v>
      </c>
      <c r="K70" s="282">
        <f>'Risk7Plus R6 ธ.ค.2564'!K69</f>
        <v>5.23</v>
      </c>
      <c r="L70" s="283">
        <f t="shared" si="3"/>
        <v>0</v>
      </c>
      <c r="M70" s="298">
        <f>'Risk7Plus R6 ธ.ค.2564'!L69</f>
        <v>906543861.45000005</v>
      </c>
      <c r="N70" s="283">
        <f t="shared" si="4"/>
        <v>0</v>
      </c>
      <c r="O70" s="299">
        <f>'Risk7Plus R6 ธ.ค.2564'!M69</f>
        <v>256785585.86000001</v>
      </c>
      <c r="P70" s="283">
        <f t="shared" si="5"/>
        <v>0</v>
      </c>
      <c r="Q70" s="284">
        <f t="shared" si="6"/>
        <v>0</v>
      </c>
      <c r="R70" s="284">
        <f t="shared" si="7"/>
        <v>0</v>
      </c>
      <c r="S70" s="284">
        <f t="shared" si="8"/>
        <v>0</v>
      </c>
      <c r="T70" s="284">
        <f t="shared" si="10"/>
        <v>0</v>
      </c>
      <c r="U70" s="284">
        <f t="shared" si="10"/>
        <v>0</v>
      </c>
      <c r="V70" s="284">
        <f t="shared" si="10"/>
        <v>0</v>
      </c>
      <c r="W70" s="285"/>
    </row>
    <row r="71" spans="2:23">
      <c r="B71" s="291" t="s">
        <v>61</v>
      </c>
      <c r="C71" s="285" t="s">
        <v>246</v>
      </c>
      <c r="D71" s="280" t="s">
        <v>166</v>
      </c>
      <c r="E71" s="280">
        <v>36</v>
      </c>
      <c r="F71" s="281" t="s">
        <v>169</v>
      </c>
      <c r="G71" s="282">
        <f>'Risk7Plus R6 ธ.ค.2564'!I70</f>
        <v>4.03</v>
      </c>
      <c r="H71" s="283">
        <f t="shared" ref="H71:H78" si="11">IF(G71&gt;=1.5,0,1)</f>
        <v>0</v>
      </c>
      <c r="I71" s="282">
        <f>'Risk7Plus R6 ธ.ค.2564'!J70</f>
        <v>3.89</v>
      </c>
      <c r="J71" s="283">
        <f t="shared" ref="J71:J78" si="12">IF(I71&gt;=1,0,1)</f>
        <v>0</v>
      </c>
      <c r="K71" s="282">
        <f>'Risk7Plus R6 ธ.ค.2564'!K70</f>
        <v>2.25</v>
      </c>
      <c r="L71" s="283">
        <f t="shared" ref="L71:L78" si="13">IF(K71&gt;=0.8,0,1)</f>
        <v>0</v>
      </c>
      <c r="M71" s="298">
        <f>'Risk7Plus R6 ธ.ค.2564'!L70</f>
        <v>60023649.329999998</v>
      </c>
      <c r="N71" s="283">
        <f t="shared" ref="N71:N78" si="14">IF(M71&gt;0,0,1)</f>
        <v>0</v>
      </c>
      <c r="O71" s="299">
        <f>'Risk7Plus R6 ธ.ค.2564'!M70</f>
        <v>32264569.760000002</v>
      </c>
      <c r="P71" s="283">
        <f t="shared" ref="P71:P78" si="15">IF(O71&gt;0,0,1)</f>
        <v>0</v>
      </c>
      <c r="Q71" s="284">
        <f t="shared" ref="Q71:Q78" si="16">(IF($G71&lt;1.5,1,0))+(IF($I71&lt;1,1,0))+(IF($K71&lt;0.8,1,0))</f>
        <v>0</v>
      </c>
      <c r="R71" s="284">
        <f t="shared" ref="R71:R78" si="17">IF($O71&lt;0,1,0)+IF($M71&lt;0,1,0)</f>
        <v>0</v>
      </c>
      <c r="S71" s="284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84">
        <f t="shared" si="10"/>
        <v>0</v>
      </c>
      <c r="U71" s="284">
        <f t="shared" si="10"/>
        <v>0</v>
      </c>
      <c r="V71" s="284">
        <f t="shared" si="10"/>
        <v>0</v>
      </c>
      <c r="W71" s="285"/>
    </row>
    <row r="72" spans="2:23">
      <c r="B72" s="291" t="s">
        <v>62</v>
      </c>
      <c r="C72" s="285" t="s">
        <v>247</v>
      </c>
      <c r="D72" s="280" t="s">
        <v>166</v>
      </c>
      <c r="E72" s="280">
        <v>46</v>
      </c>
      <c r="F72" s="281" t="s">
        <v>365</v>
      </c>
      <c r="G72" s="282">
        <f>'Risk7Plus R6 ธ.ค.2564'!I71</f>
        <v>6.65</v>
      </c>
      <c r="H72" s="283">
        <f t="shared" si="11"/>
        <v>0</v>
      </c>
      <c r="I72" s="282">
        <f>'Risk7Plus R6 ธ.ค.2564'!J71</f>
        <v>6.42</v>
      </c>
      <c r="J72" s="283">
        <f t="shared" si="12"/>
        <v>0</v>
      </c>
      <c r="K72" s="282">
        <f>'Risk7Plus R6 ธ.ค.2564'!K71</f>
        <v>4.5199999999999996</v>
      </c>
      <c r="L72" s="283">
        <f t="shared" si="13"/>
        <v>0</v>
      </c>
      <c r="M72" s="298">
        <f>'Risk7Plus R6 ธ.ค.2564'!L71</f>
        <v>119021351.56</v>
      </c>
      <c r="N72" s="283">
        <f t="shared" si="14"/>
        <v>0</v>
      </c>
      <c r="O72" s="299">
        <f>'Risk7Plus R6 ธ.ค.2564'!M71</f>
        <v>26092209.84</v>
      </c>
      <c r="P72" s="283">
        <f t="shared" si="15"/>
        <v>0</v>
      </c>
      <c r="Q72" s="284">
        <f t="shared" si="16"/>
        <v>0</v>
      </c>
      <c r="R72" s="284">
        <f t="shared" si="17"/>
        <v>0</v>
      </c>
      <c r="S72" s="284">
        <f t="shared" si="18"/>
        <v>0</v>
      </c>
      <c r="T72" s="284">
        <f t="shared" si="10"/>
        <v>0</v>
      </c>
      <c r="U72" s="284">
        <f t="shared" si="10"/>
        <v>0</v>
      </c>
      <c r="V72" s="284">
        <f t="shared" si="10"/>
        <v>0</v>
      </c>
      <c r="W72" s="285"/>
    </row>
    <row r="73" spans="2:23">
      <c r="B73" s="291" t="s">
        <v>63</v>
      </c>
      <c r="C73" s="285" t="s">
        <v>248</v>
      </c>
      <c r="D73" s="280" t="s">
        <v>166</v>
      </c>
      <c r="E73" s="280">
        <v>71</v>
      </c>
      <c r="F73" s="281" t="s">
        <v>365</v>
      </c>
      <c r="G73" s="282">
        <f>'Risk7Plus R6 ธ.ค.2564'!I72</f>
        <v>7.6</v>
      </c>
      <c r="H73" s="283">
        <f t="shared" si="11"/>
        <v>0</v>
      </c>
      <c r="I73" s="282">
        <f>'Risk7Plus R6 ธ.ค.2564'!J72</f>
        <v>7.08</v>
      </c>
      <c r="J73" s="283">
        <f t="shared" si="12"/>
        <v>0</v>
      </c>
      <c r="K73" s="282">
        <f>'Risk7Plus R6 ธ.ค.2564'!K72</f>
        <v>4.71</v>
      </c>
      <c r="L73" s="283">
        <f t="shared" si="13"/>
        <v>0</v>
      </c>
      <c r="M73" s="298">
        <f>'Risk7Plus R6 ธ.ค.2564'!L72</f>
        <v>108590114.45999999</v>
      </c>
      <c r="N73" s="283">
        <f t="shared" si="14"/>
        <v>0</v>
      </c>
      <c r="O73" s="299">
        <f>'Risk7Plus R6 ธ.ค.2564'!M72</f>
        <v>31502621.09</v>
      </c>
      <c r="P73" s="283">
        <f t="shared" si="15"/>
        <v>0</v>
      </c>
      <c r="Q73" s="284">
        <f t="shared" si="16"/>
        <v>0</v>
      </c>
      <c r="R73" s="284">
        <f t="shared" si="17"/>
        <v>0</v>
      </c>
      <c r="S73" s="284">
        <f t="shared" si="18"/>
        <v>0</v>
      </c>
      <c r="T73" s="284">
        <f t="shared" si="10"/>
        <v>0</v>
      </c>
      <c r="U73" s="284">
        <f t="shared" si="10"/>
        <v>0</v>
      </c>
      <c r="V73" s="284">
        <f t="shared" si="10"/>
        <v>0</v>
      </c>
      <c r="W73" s="285"/>
    </row>
    <row r="74" spans="2:23">
      <c r="B74" s="291" t="s">
        <v>64</v>
      </c>
      <c r="C74" s="285" t="s">
        <v>249</v>
      </c>
      <c r="D74" s="280" t="s">
        <v>166</v>
      </c>
      <c r="E74" s="280">
        <v>77</v>
      </c>
      <c r="F74" s="281" t="s">
        <v>365</v>
      </c>
      <c r="G74" s="282">
        <f>'Risk7Plus R6 ธ.ค.2564'!I73</f>
        <v>5.69</v>
      </c>
      <c r="H74" s="283">
        <f t="shared" si="11"/>
        <v>0</v>
      </c>
      <c r="I74" s="282">
        <f>'Risk7Plus R6 ธ.ค.2564'!J73</f>
        <v>5.44</v>
      </c>
      <c r="J74" s="283">
        <f t="shared" si="12"/>
        <v>0</v>
      </c>
      <c r="K74" s="282">
        <f>'Risk7Plus R6 ธ.ค.2564'!K73</f>
        <v>3.45</v>
      </c>
      <c r="L74" s="283">
        <f t="shared" si="13"/>
        <v>0</v>
      </c>
      <c r="M74" s="298">
        <f>'Risk7Plus R6 ธ.ค.2564'!L73</f>
        <v>103427658.06999999</v>
      </c>
      <c r="N74" s="283">
        <f t="shared" si="14"/>
        <v>0</v>
      </c>
      <c r="O74" s="299">
        <f>'Risk7Plus R6 ธ.ค.2564'!M73</f>
        <v>35826407.149999999</v>
      </c>
      <c r="P74" s="283">
        <f t="shared" si="15"/>
        <v>0</v>
      </c>
      <c r="Q74" s="284">
        <f t="shared" si="16"/>
        <v>0</v>
      </c>
      <c r="R74" s="284">
        <f t="shared" si="17"/>
        <v>0</v>
      </c>
      <c r="S74" s="284">
        <f t="shared" si="18"/>
        <v>0</v>
      </c>
      <c r="T74" s="284">
        <f t="shared" si="10"/>
        <v>0</v>
      </c>
      <c r="U74" s="284">
        <f t="shared" si="10"/>
        <v>0</v>
      </c>
      <c r="V74" s="284">
        <f t="shared" si="10"/>
        <v>0</v>
      </c>
      <c r="W74" s="285"/>
    </row>
    <row r="75" spans="2:23">
      <c r="B75" s="291" t="s">
        <v>65</v>
      </c>
      <c r="C75" s="285" t="s">
        <v>250</v>
      </c>
      <c r="D75" s="280" t="s">
        <v>199</v>
      </c>
      <c r="E75" s="280">
        <v>156</v>
      </c>
      <c r="F75" s="281" t="s">
        <v>370</v>
      </c>
      <c r="G75" s="282">
        <f>'Risk7Plus R6 ธ.ค.2564'!I74</f>
        <v>6.03</v>
      </c>
      <c r="H75" s="283">
        <f t="shared" si="11"/>
        <v>0</v>
      </c>
      <c r="I75" s="282">
        <f>'Risk7Plus R6 ธ.ค.2564'!J74</f>
        <v>5.7</v>
      </c>
      <c r="J75" s="283">
        <f t="shared" si="12"/>
        <v>0</v>
      </c>
      <c r="K75" s="282">
        <f>'Risk7Plus R6 ธ.ค.2564'!K74</f>
        <v>1.79</v>
      </c>
      <c r="L75" s="283">
        <f t="shared" si="13"/>
        <v>0</v>
      </c>
      <c r="M75" s="298">
        <f>'Risk7Plus R6 ธ.ค.2564'!L74</f>
        <v>454634380.25999999</v>
      </c>
      <c r="N75" s="283">
        <f t="shared" si="14"/>
        <v>0</v>
      </c>
      <c r="O75" s="299">
        <f>'Risk7Plus R6 ธ.ค.2564'!M74</f>
        <v>126738733.03</v>
      </c>
      <c r="P75" s="283">
        <f t="shared" si="15"/>
        <v>0</v>
      </c>
      <c r="Q75" s="284">
        <f t="shared" si="16"/>
        <v>0</v>
      </c>
      <c r="R75" s="284">
        <f t="shared" si="17"/>
        <v>0</v>
      </c>
      <c r="S75" s="284">
        <f t="shared" si="18"/>
        <v>0</v>
      </c>
      <c r="T75" s="284">
        <f t="shared" si="10"/>
        <v>0</v>
      </c>
      <c r="U75" s="284">
        <f t="shared" si="10"/>
        <v>0</v>
      </c>
      <c r="V75" s="284">
        <f t="shared" si="10"/>
        <v>0</v>
      </c>
      <c r="W75" s="285"/>
    </row>
    <row r="76" spans="2:23">
      <c r="B76" s="291" t="s">
        <v>68</v>
      </c>
      <c r="C76" s="285" t="s">
        <v>251</v>
      </c>
      <c r="D76" s="280" t="s">
        <v>166</v>
      </c>
      <c r="E76" s="280">
        <v>51</v>
      </c>
      <c r="F76" s="281" t="s">
        <v>365</v>
      </c>
      <c r="G76" s="282">
        <f>'Risk7Plus R6 ธ.ค.2564'!I75</f>
        <v>5.07</v>
      </c>
      <c r="H76" s="283">
        <f t="shared" si="11"/>
        <v>0</v>
      </c>
      <c r="I76" s="282">
        <f>'Risk7Plus R6 ธ.ค.2564'!J75</f>
        <v>4.71</v>
      </c>
      <c r="J76" s="283">
        <f t="shared" si="12"/>
        <v>0</v>
      </c>
      <c r="K76" s="282">
        <f>'Risk7Plus R6 ธ.ค.2564'!K75</f>
        <v>3.05</v>
      </c>
      <c r="L76" s="283">
        <f t="shared" si="13"/>
        <v>0</v>
      </c>
      <c r="M76" s="298">
        <f>'Risk7Plus R6 ธ.ค.2564'!L75</f>
        <v>68010376.980000004</v>
      </c>
      <c r="N76" s="283">
        <f t="shared" si="14"/>
        <v>0</v>
      </c>
      <c r="O76" s="299">
        <f>'Risk7Plus R6 ธ.ค.2564'!M75</f>
        <v>21054072.25</v>
      </c>
      <c r="P76" s="283">
        <f t="shared" si="15"/>
        <v>0</v>
      </c>
      <c r="Q76" s="284">
        <f t="shared" si="16"/>
        <v>0</v>
      </c>
      <c r="R76" s="284">
        <f t="shared" si="17"/>
        <v>0</v>
      </c>
      <c r="S76" s="284">
        <f t="shared" si="18"/>
        <v>0</v>
      </c>
      <c r="T76" s="284">
        <f t="shared" si="10"/>
        <v>0</v>
      </c>
      <c r="U76" s="284">
        <f t="shared" si="10"/>
        <v>0</v>
      </c>
      <c r="V76" s="284">
        <f t="shared" si="10"/>
        <v>0</v>
      </c>
      <c r="W76" s="285"/>
    </row>
    <row r="77" spans="2:23">
      <c r="B77" s="291" t="s">
        <v>73</v>
      </c>
      <c r="C77" s="285" t="s">
        <v>252</v>
      </c>
      <c r="D77" s="280" t="s">
        <v>166</v>
      </c>
      <c r="E77" s="280">
        <v>22</v>
      </c>
      <c r="F77" s="281" t="s">
        <v>209</v>
      </c>
      <c r="G77" s="282">
        <f>'Risk7Plus R6 ธ.ค.2564'!I76</f>
        <v>10.029999999999999</v>
      </c>
      <c r="H77" s="283">
        <f t="shared" si="11"/>
        <v>0</v>
      </c>
      <c r="I77" s="282">
        <f>'Risk7Plus R6 ธ.ค.2564'!J76</f>
        <v>9.7799999999999994</v>
      </c>
      <c r="J77" s="283">
        <f t="shared" si="12"/>
        <v>0</v>
      </c>
      <c r="K77" s="282">
        <f>'Risk7Plus R6 ธ.ค.2564'!K76</f>
        <v>5.66</v>
      </c>
      <c r="L77" s="283">
        <f t="shared" si="13"/>
        <v>0</v>
      </c>
      <c r="M77" s="298">
        <f>'Risk7Plus R6 ธ.ค.2564'!L76</f>
        <v>87522057.790000007</v>
      </c>
      <c r="N77" s="283">
        <f t="shared" si="14"/>
        <v>0</v>
      </c>
      <c r="O77" s="299">
        <f>'Risk7Plus R6 ธ.ค.2564'!M76</f>
        <v>23323145.129999999</v>
      </c>
      <c r="P77" s="283">
        <f t="shared" si="15"/>
        <v>0</v>
      </c>
      <c r="Q77" s="284">
        <f t="shared" si="16"/>
        <v>0</v>
      </c>
      <c r="R77" s="284">
        <f t="shared" si="17"/>
        <v>0</v>
      </c>
      <c r="S77" s="284">
        <f t="shared" si="18"/>
        <v>0</v>
      </c>
      <c r="T77" s="284">
        <f t="shared" si="10"/>
        <v>0</v>
      </c>
      <c r="U77" s="284">
        <f t="shared" si="10"/>
        <v>0</v>
      </c>
      <c r="V77" s="284">
        <f t="shared" si="10"/>
        <v>0</v>
      </c>
      <c r="W77" s="285"/>
    </row>
    <row r="78" spans="2:23">
      <c r="B78" s="291" t="s">
        <v>74</v>
      </c>
      <c r="C78" s="285" t="s">
        <v>253</v>
      </c>
      <c r="D78" s="280" t="s">
        <v>166</v>
      </c>
      <c r="E78" s="280">
        <v>30</v>
      </c>
      <c r="F78" s="281" t="s">
        <v>254</v>
      </c>
      <c r="G78" s="282">
        <f>'Risk7Plus R6 ธ.ค.2564'!I77</f>
        <v>6.16</v>
      </c>
      <c r="H78" s="283">
        <f t="shared" si="11"/>
        <v>0</v>
      </c>
      <c r="I78" s="282">
        <f>'Risk7Plus R6 ธ.ค.2564'!J77</f>
        <v>6.04</v>
      </c>
      <c r="J78" s="283">
        <f t="shared" si="12"/>
        <v>0</v>
      </c>
      <c r="K78" s="282">
        <f>'Risk7Plus R6 ธ.ค.2564'!K77</f>
        <v>3.41</v>
      </c>
      <c r="L78" s="283">
        <f t="shared" si="13"/>
        <v>0</v>
      </c>
      <c r="M78" s="298">
        <f>'Risk7Plus R6 ธ.ค.2564'!L77</f>
        <v>78178236.579999998</v>
      </c>
      <c r="N78" s="283">
        <f t="shared" si="14"/>
        <v>0</v>
      </c>
      <c r="O78" s="299">
        <f>'Risk7Plus R6 ธ.ค.2564'!M77</f>
        <v>20672655</v>
      </c>
      <c r="P78" s="283">
        <f t="shared" si="15"/>
        <v>0</v>
      </c>
      <c r="Q78" s="284">
        <f t="shared" si="16"/>
        <v>0</v>
      </c>
      <c r="R78" s="284">
        <f t="shared" si="17"/>
        <v>0</v>
      </c>
      <c r="S78" s="284">
        <f t="shared" si="18"/>
        <v>0</v>
      </c>
      <c r="T78" s="284">
        <f t="shared" si="10"/>
        <v>0</v>
      </c>
      <c r="U78" s="284">
        <f t="shared" si="10"/>
        <v>0</v>
      </c>
      <c r="V78" s="284">
        <f t="shared" si="10"/>
        <v>0</v>
      </c>
      <c r="W78" s="285"/>
    </row>
    <row r="80" spans="2:23">
      <c r="O80" s="358" t="str">
        <f>'Risk7Plus R6 ธ.ค.2564'!E80</f>
        <v>รายงาน  ณ  วันที่  13 มกราคม 2565</v>
      </c>
      <c r="P80" s="358"/>
      <c r="Q80" s="358"/>
      <c r="R80" s="358"/>
      <c r="S80" s="358"/>
      <c r="T80" s="358"/>
      <c r="U80" s="358"/>
      <c r="V80" s="358"/>
      <c r="W80" s="358"/>
    </row>
    <row r="81" spans="15:23">
      <c r="O81" s="359"/>
      <c r="P81" s="359"/>
      <c r="Q81" s="359"/>
      <c r="R81" s="359"/>
      <c r="S81" s="359"/>
      <c r="T81" s="359"/>
      <c r="U81" s="359"/>
      <c r="V81" s="359"/>
      <c r="W81" s="359"/>
    </row>
  </sheetData>
  <autoFilter ref="A5:Y78"/>
  <mergeCells count="21">
    <mergeCell ref="O80:W80"/>
    <mergeCell ref="O81:W81"/>
    <mergeCell ref="U3:U5"/>
    <mergeCell ref="W3:W5"/>
    <mergeCell ref="V3:V5"/>
    <mergeCell ref="T3:T5"/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7 efficient</vt:lpstr>
      <vt:lpstr>7 status</vt:lpstr>
      <vt:lpstr>ค่าเฉลี่ย Q4_2564</vt:lpstr>
      <vt:lpstr>ข้อมูล</vt:lpstr>
      <vt:lpstr>อัตราส่วน</vt:lpstr>
      <vt:lpstr>สูตรข้อมูล</vt:lpstr>
      <vt:lpstr>Risk7Plus R6 ธ.ค.2564</vt:lpstr>
      <vt:lpstr>RiskScoring แบบเขต</vt:lpstr>
      <vt:lpstr>'7 efficient'!OLE_LINK1</vt:lpstr>
      <vt:lpstr>'Risk7Plus R6 ธ.ค.2564'!Print_Titles</vt:lpstr>
      <vt:lpstr>'RiskScoring แบบเขต'!Print_Titles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2022-02-01T04:13:07Z</cp:lastPrinted>
  <dcterms:created xsi:type="dcterms:W3CDTF">2018-11-28T13:25:20Z</dcterms:created>
  <dcterms:modified xsi:type="dcterms:W3CDTF">2022-02-01T10:03:49Z</dcterms:modified>
</cp:coreProperties>
</file>