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5c9b4cb3f84e8dd9/Data MaMa 28042565/งานการเงินการคลัง/ข้อมูล MOC ^0 Planfin/ข้อมูลMOC ปี 2566/ข้อมูลประกอบการจัดทำแผนเงินบำรุง^0Planfin 2566/"/>
    </mc:Choice>
  </mc:AlternateContent>
  <xr:revisionPtr revIDLastSave="4" documentId="13_ncr:1_{22824F4F-2DED-4117-B91C-A9343222118C}" xr6:coauthVersionLast="47" xr6:coauthVersionMax="47" xr10:uidLastSave="{1975A91A-12E2-4277-9CF6-6A0C4757D280}"/>
  <bookViews>
    <workbookView xWindow="-108" yWindow="-108" windowWidth="23256" windowHeight="12576" tabRatio="533" activeTab="2" xr2:uid="{00000000-000D-0000-FFFF-FFFF00000000}"/>
  </bookViews>
  <sheets>
    <sheet name="คำนวนวงเงิน" sheetId="13" r:id="rId1"/>
    <sheet name="กรอบวงเงิน" sheetId="11" r:id="rId2"/>
    <sheet name="สรุปแผนคำขอ" sheetId="6" r:id="rId3"/>
    <sheet name="หน่วยบริการ" sheetId="5" r:id="rId4"/>
    <sheet name="ระดับจังหวัด" sheetId="7" r:id="rId5"/>
    <sheet name="ระดับเขต" sheetId="8" r:id="rId6"/>
    <sheet name="ร่างระดับจังหวัด" sheetId="12" r:id="rId7"/>
    <sheet name="ร่างการจัดสรร" sheetId="10" r:id="rId8"/>
    <sheet name="Sheet1" sheetId="14" r:id="rId9"/>
    <sheet name="แผนแยกรายหน่วย" sheetId="9" r:id="rId10"/>
    <sheet name="ร่าง ระดับเขต" sheetId="16" r:id="rId11"/>
  </sheets>
  <definedNames>
    <definedName name="_xlnm._FilterDatabase" localSheetId="9" hidden="1">แผนแยกรายหน่วย!$A$1:$I$119</definedName>
    <definedName name="_xlnm._FilterDatabase" localSheetId="4" hidden="1">ระดับจังหวัด!$A$5:$S$105</definedName>
    <definedName name="_xlnm._FilterDatabase" localSheetId="6" hidden="1">ร่างระดับจังหวัด!$A$5:$S$117</definedName>
    <definedName name="_xlnm.Print_Area" localSheetId="1">กรอบวงเงิน!$A$1:$G$16</definedName>
    <definedName name="_xlnm.Print_Area" localSheetId="0">คำนวนวงเงิน!$A$1:$P$35</definedName>
    <definedName name="_xlnm.Print_Area" localSheetId="5">ระดับเขต!$A$1:$R$40</definedName>
    <definedName name="_xlnm.Print_Area" localSheetId="4">ระดับจังหวัด!$A$1:$R$105</definedName>
    <definedName name="_xlnm.Print_Area" localSheetId="10">'ร่าง ระดับเขต'!$A$1:$R$50</definedName>
    <definedName name="_xlnm.Print_Area" localSheetId="7">ร่างการจัดสรร!$A$1:$G$24</definedName>
    <definedName name="_xlnm.Print_Area" localSheetId="6">ร่างระดับจังหวัด!$A$1:$R$117</definedName>
    <definedName name="_xlnm.Print_Area" localSheetId="2">สรุปแผนคำขอ!$A$1:$N$26</definedName>
    <definedName name="_xlnm.Print_Area" localSheetId="3">หน่วยบริการ!$A$1:$R$154</definedName>
    <definedName name="_xlnm.Print_Titles" localSheetId="5">ระดับเขต!$4:$5</definedName>
    <definedName name="_xlnm.Print_Titles" localSheetId="4">ระดับจังหวัด!$4:$5</definedName>
    <definedName name="_xlnm.Print_Titles" localSheetId="10">'ร่าง ระดับเขต'!$4:$5</definedName>
    <definedName name="_xlnm.Print_Titles" localSheetId="6">ร่างระดับจังหวัด!$4:$5</definedName>
    <definedName name="_xlnm.Print_Titles" localSheetId="3">หน่วยบริการ!$4:$5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" i="10" l="1"/>
  <c r="P21" i="10"/>
  <c r="E24" i="10"/>
  <c r="P15" i="10"/>
  <c r="P14" i="10"/>
  <c r="P13" i="10"/>
  <c r="P12" i="10"/>
  <c r="P11" i="10"/>
  <c r="P10" i="10"/>
  <c r="P9" i="10"/>
  <c r="P8" i="10"/>
  <c r="P7" i="10"/>
  <c r="P22" i="10" s="1"/>
  <c r="K22" i="10"/>
  <c r="N22" i="10" l="1"/>
  <c r="M22" i="10"/>
  <c r="L22" i="10"/>
  <c r="O3" i="16" l="1"/>
  <c r="P3" i="16"/>
  <c r="M31" i="16"/>
  <c r="N31" i="16" s="1"/>
  <c r="Q31" i="16" s="1"/>
  <c r="M30" i="16"/>
  <c r="N30" i="16" s="1"/>
  <c r="Q30" i="16" s="1"/>
  <c r="M29" i="16"/>
  <c r="N29" i="16" s="1"/>
  <c r="Q29" i="16" s="1"/>
  <c r="M28" i="16"/>
  <c r="N28" i="16" s="1"/>
  <c r="Q28" i="16" s="1"/>
  <c r="M27" i="16"/>
  <c r="N27" i="16" s="1"/>
  <c r="Q27" i="16" s="1"/>
  <c r="Q18" i="12"/>
  <c r="Q17" i="12"/>
  <c r="Q16" i="12"/>
  <c r="Q15" i="12"/>
  <c r="M10" i="12" l="1"/>
  <c r="N10" i="12" s="1"/>
  <c r="Q10" i="12" s="1"/>
  <c r="M9" i="12"/>
  <c r="N9" i="12" s="1"/>
  <c r="M8" i="12"/>
  <c r="M7" i="16"/>
  <c r="N7" i="16" s="1"/>
  <c r="Q7" i="16" s="1"/>
  <c r="M6" i="16"/>
  <c r="M10" i="16"/>
  <c r="N10" i="16" s="1"/>
  <c r="Q10" i="16" s="1"/>
  <c r="M9" i="16"/>
  <c r="N9" i="16" s="1"/>
  <c r="Q9" i="16" s="1"/>
  <c r="M8" i="16"/>
  <c r="N8" i="16" s="1"/>
  <c r="Q8" i="16" s="1"/>
  <c r="M50" i="16"/>
  <c r="N50" i="16" s="1"/>
  <c r="Q50" i="16" s="1"/>
  <c r="M49" i="16"/>
  <c r="N49" i="16" s="1"/>
  <c r="Q49" i="16" s="1"/>
  <c r="M48" i="16"/>
  <c r="M47" i="16"/>
  <c r="N47" i="16" s="1"/>
  <c r="Q47" i="16" s="1"/>
  <c r="M46" i="16"/>
  <c r="N46" i="16" s="1"/>
  <c r="Q46" i="16" s="1"/>
  <c r="M45" i="16"/>
  <c r="N45" i="16" s="1"/>
  <c r="M44" i="16"/>
  <c r="N44" i="16" s="1"/>
  <c r="Q44" i="16" s="1"/>
  <c r="M43" i="16"/>
  <c r="N43" i="16" s="1"/>
  <c r="Q43" i="16" s="1"/>
  <c r="M42" i="16"/>
  <c r="N42" i="16" s="1"/>
  <c r="Q42" i="16" s="1"/>
  <c r="M41" i="16"/>
  <c r="M40" i="16"/>
  <c r="N40" i="16" s="1"/>
  <c r="M39" i="16"/>
  <c r="N39" i="16" s="1"/>
  <c r="Q39" i="16" s="1"/>
  <c r="M38" i="16"/>
  <c r="N38" i="16" s="1"/>
  <c r="Q38" i="16" s="1"/>
  <c r="M37" i="16"/>
  <c r="N37" i="16" s="1"/>
  <c r="Q37" i="16" s="1"/>
  <c r="M36" i="16"/>
  <c r="N36" i="16" s="1"/>
  <c r="Q36" i="16" s="1"/>
  <c r="M35" i="16"/>
  <c r="N35" i="16" s="1"/>
  <c r="Q35" i="16" s="1"/>
  <c r="M34" i="16"/>
  <c r="M33" i="16"/>
  <c r="N33" i="16" s="1"/>
  <c r="M32" i="16"/>
  <c r="Q14" i="14"/>
  <c r="K14" i="14"/>
  <c r="S15" i="14"/>
  <c r="R15" i="14"/>
  <c r="P15" i="14"/>
  <c r="O15" i="14"/>
  <c r="N15" i="14"/>
  <c r="M15" i="14"/>
  <c r="L15" i="14"/>
  <c r="J15" i="14"/>
  <c r="I15" i="14"/>
  <c r="H15" i="14"/>
  <c r="G15" i="14"/>
  <c r="F15" i="14"/>
  <c r="E15" i="14"/>
  <c r="D15" i="14"/>
  <c r="C5" i="14"/>
  <c r="C6" i="14"/>
  <c r="C7" i="14"/>
  <c r="C8" i="14"/>
  <c r="C9" i="14"/>
  <c r="C10" i="14"/>
  <c r="C11" i="14"/>
  <c r="C12" i="14"/>
  <c r="C13" i="14"/>
  <c r="C4" i="14"/>
  <c r="E21" i="10"/>
  <c r="E18" i="10"/>
  <c r="E17" i="10"/>
  <c r="E19" i="10"/>
  <c r="N6" i="16" l="1"/>
  <c r="M3" i="16"/>
  <c r="C14" i="14"/>
  <c r="C15" i="14" s="1"/>
  <c r="K15" i="14"/>
  <c r="N8" i="12"/>
  <c r="Q8" i="12" s="1"/>
  <c r="Q9" i="12"/>
  <c r="N32" i="16"/>
  <c r="N34" i="16"/>
  <c r="N48" i="16"/>
  <c r="Q40" i="16"/>
  <c r="Q45" i="16"/>
  <c r="N41" i="16"/>
  <c r="Q33" i="16"/>
  <c r="Q15" i="14"/>
  <c r="M26" i="13"/>
  <c r="M25" i="13"/>
  <c r="M24" i="13"/>
  <c r="M23" i="13"/>
  <c r="M22" i="13"/>
  <c r="M21" i="13"/>
  <c r="M20" i="13"/>
  <c r="M19" i="13"/>
  <c r="M18" i="13"/>
  <c r="K19" i="13"/>
  <c r="K20" i="13"/>
  <c r="K21" i="13"/>
  <c r="K22" i="13"/>
  <c r="K23" i="13"/>
  <c r="K24" i="13"/>
  <c r="K25" i="13"/>
  <c r="K26" i="13"/>
  <c r="O26" i="13" s="1"/>
  <c r="K18" i="13"/>
  <c r="O12" i="13"/>
  <c r="N12" i="13"/>
  <c r="N15" i="13" s="1"/>
  <c r="P15" i="13" s="1"/>
  <c r="M12" i="13"/>
  <c r="L12" i="13"/>
  <c r="K12" i="13"/>
  <c r="J12" i="13"/>
  <c r="I12" i="13"/>
  <c r="H12" i="13"/>
  <c r="G12" i="13"/>
  <c r="P11" i="13"/>
  <c r="P10" i="13"/>
  <c r="P9" i="13"/>
  <c r="P8" i="13"/>
  <c r="P7" i="13"/>
  <c r="P6" i="13"/>
  <c r="P5" i="13"/>
  <c r="P4" i="13"/>
  <c r="P3" i="13"/>
  <c r="O22" i="13" l="1"/>
  <c r="Q6" i="16"/>
  <c r="N3" i="16"/>
  <c r="O20" i="13"/>
  <c r="O19" i="13"/>
  <c r="O25" i="13"/>
  <c r="O23" i="13"/>
  <c r="O24" i="13"/>
  <c r="O21" i="13"/>
  <c r="Q48" i="16"/>
  <c r="Q32" i="16"/>
  <c r="Q34" i="16"/>
  <c r="Q41" i="16"/>
  <c r="P12" i="13"/>
  <c r="M27" i="13"/>
  <c r="O18" i="13"/>
  <c r="K27" i="13"/>
  <c r="E22" i="10"/>
  <c r="E23" i="10"/>
  <c r="E35" i="10"/>
  <c r="Q3" i="16" l="1"/>
  <c r="O27" i="13"/>
  <c r="E31" i="10"/>
  <c r="E32" i="10"/>
  <c r="E33" i="10"/>
  <c r="E34" i="10"/>
  <c r="E30" i="10"/>
  <c r="E9" i="10"/>
  <c r="E10" i="10"/>
  <c r="E11" i="10"/>
  <c r="E12" i="10"/>
  <c r="E13" i="10"/>
  <c r="E14" i="10"/>
  <c r="E15" i="10"/>
  <c r="E16" i="10"/>
  <c r="E8" i="10"/>
  <c r="E7" i="10"/>
  <c r="M7" i="12"/>
  <c r="E27" i="10"/>
  <c r="G27" i="10" s="1"/>
  <c r="E41" i="10" l="1"/>
  <c r="G41" i="10" s="1"/>
  <c r="N7" i="12"/>
  <c r="Q7" i="12" s="1"/>
  <c r="E2" i="10" l="1"/>
  <c r="M6" i="12"/>
  <c r="N6" i="12" s="1"/>
  <c r="Q32" i="12"/>
  <c r="M32" i="12"/>
  <c r="O3" i="12"/>
  <c r="P3" i="12"/>
  <c r="M31" i="12"/>
  <c r="N31" i="12" s="1"/>
  <c r="Q31" i="12" s="1"/>
  <c r="Q30" i="12"/>
  <c r="M30" i="12"/>
  <c r="M29" i="12"/>
  <c r="N29" i="12" s="1"/>
  <c r="Q29" i="12" s="1"/>
  <c r="M28" i="12"/>
  <c r="N28" i="12" s="1"/>
  <c r="Q28" i="12" s="1"/>
  <c r="M27" i="12"/>
  <c r="N27" i="12" s="1"/>
  <c r="Q27" i="12" s="1"/>
  <c r="M26" i="12"/>
  <c r="N26" i="12" s="1"/>
  <c r="G13" i="11"/>
  <c r="G12" i="11"/>
  <c r="G11" i="11"/>
  <c r="G10" i="11"/>
  <c r="G9" i="11"/>
  <c r="G8" i="11"/>
  <c r="G7" i="11"/>
  <c r="G6" i="11"/>
  <c r="G5" i="11"/>
  <c r="O77" i="7"/>
  <c r="P77" i="7"/>
  <c r="O68" i="7"/>
  <c r="P68" i="7"/>
  <c r="O64" i="7"/>
  <c r="P64" i="7"/>
  <c r="O62" i="7"/>
  <c r="P62" i="7"/>
  <c r="O57" i="7"/>
  <c r="P57" i="7"/>
  <c r="O47" i="7"/>
  <c r="P47" i="7"/>
  <c r="O44" i="7"/>
  <c r="P44" i="7"/>
  <c r="O17" i="7"/>
  <c r="P17" i="7"/>
  <c r="O6" i="7"/>
  <c r="P6" i="7"/>
  <c r="M73" i="5"/>
  <c r="O67" i="5"/>
  <c r="P67" i="5"/>
  <c r="O78" i="5"/>
  <c r="P78" i="5"/>
  <c r="M119" i="5"/>
  <c r="M138" i="5"/>
  <c r="M139" i="5"/>
  <c r="P140" i="5"/>
  <c r="M153" i="5"/>
  <c r="M24" i="5"/>
  <c r="Q6" i="12" l="1"/>
  <c r="N3" i="12"/>
  <c r="G14" i="11"/>
  <c r="P3" i="7"/>
  <c r="Q26" i="12"/>
  <c r="Q3" i="12" s="1"/>
  <c r="O3" i="7"/>
  <c r="G24" i="10"/>
  <c r="M3" i="12"/>
  <c r="M105" i="7"/>
  <c r="N105" i="7" s="1"/>
  <c r="Q105" i="7" s="1"/>
  <c r="M104" i="7"/>
  <c r="N104" i="7" s="1"/>
  <c r="Q104" i="7" s="1"/>
  <c r="M103" i="7"/>
  <c r="N103" i="7" s="1"/>
  <c r="Q103" i="7" s="1"/>
  <c r="M102" i="7"/>
  <c r="N102" i="7" s="1"/>
  <c r="Q102" i="7" s="1"/>
  <c r="M101" i="7"/>
  <c r="N101" i="7" s="1"/>
  <c r="Q101" i="7" s="1"/>
  <c r="M100" i="7"/>
  <c r="N100" i="7" s="1"/>
  <c r="Q100" i="7" s="1"/>
  <c r="M99" i="7"/>
  <c r="N99" i="7" s="1"/>
  <c r="Q99" i="7" s="1"/>
  <c r="M98" i="7"/>
  <c r="N98" i="7" s="1"/>
  <c r="Q98" i="7" s="1"/>
  <c r="M97" i="7"/>
  <c r="N97" i="7" s="1"/>
  <c r="Q97" i="7" s="1"/>
  <c r="M96" i="7"/>
  <c r="N96" i="7" s="1"/>
  <c r="Q96" i="7" s="1"/>
  <c r="M95" i="7"/>
  <c r="N95" i="7" s="1"/>
  <c r="Q95" i="7" s="1"/>
  <c r="M94" i="7"/>
  <c r="N94" i="7" s="1"/>
  <c r="Q94" i="7" s="1"/>
  <c r="M93" i="7"/>
  <c r="N93" i="7" s="1"/>
  <c r="Q93" i="7" s="1"/>
  <c r="M92" i="7"/>
  <c r="N92" i="7" s="1"/>
  <c r="Q92" i="7" s="1"/>
  <c r="M91" i="7"/>
  <c r="N91" i="7" s="1"/>
  <c r="Q91" i="7" s="1"/>
  <c r="M90" i="7"/>
  <c r="N90" i="7" s="1"/>
  <c r="Q90" i="7" s="1"/>
  <c r="M89" i="7"/>
  <c r="N89" i="7" s="1"/>
  <c r="Q89" i="7" s="1"/>
  <c r="M88" i="7"/>
  <c r="N88" i="7" s="1"/>
  <c r="Q88" i="7" s="1"/>
  <c r="M87" i="7"/>
  <c r="N87" i="7" s="1"/>
  <c r="Q87" i="7" s="1"/>
  <c r="M86" i="7"/>
  <c r="N86" i="7" s="1"/>
  <c r="Q86" i="7" s="1"/>
  <c r="M85" i="7"/>
  <c r="N85" i="7" s="1"/>
  <c r="Q85" i="7" s="1"/>
  <c r="M84" i="7"/>
  <c r="N84" i="7" s="1"/>
  <c r="Q84" i="7" s="1"/>
  <c r="M83" i="7"/>
  <c r="N83" i="7" s="1"/>
  <c r="Q83" i="7" s="1"/>
  <c r="M82" i="7"/>
  <c r="N82" i="7" s="1"/>
  <c r="Q82" i="7" s="1"/>
  <c r="M81" i="7"/>
  <c r="N81" i="7" s="1"/>
  <c r="Q81" i="7" s="1"/>
  <c r="M80" i="7"/>
  <c r="N80" i="7" s="1"/>
  <c r="Q80" i="7" s="1"/>
  <c r="M79" i="7"/>
  <c r="N79" i="7" s="1"/>
  <c r="M78" i="7"/>
  <c r="M76" i="7"/>
  <c r="Q76" i="7" s="1"/>
  <c r="M75" i="7"/>
  <c r="N75" i="7" s="1"/>
  <c r="Q75" i="7" s="1"/>
  <c r="M74" i="7"/>
  <c r="N74" i="7" s="1"/>
  <c r="Q74" i="7" s="1"/>
  <c r="M73" i="7"/>
  <c r="Q73" i="7" s="1"/>
  <c r="M72" i="7"/>
  <c r="N72" i="7" s="1"/>
  <c r="Q72" i="7" s="1"/>
  <c r="M71" i="7"/>
  <c r="N71" i="7" s="1"/>
  <c r="Q71" i="7" s="1"/>
  <c r="M70" i="7"/>
  <c r="N70" i="7" s="1"/>
  <c r="Q70" i="7" s="1"/>
  <c r="M69" i="7"/>
  <c r="M67" i="7"/>
  <c r="N67" i="7" s="1"/>
  <c r="Q67" i="7" s="1"/>
  <c r="M66" i="7"/>
  <c r="N66" i="7" s="1"/>
  <c r="Q66" i="7" s="1"/>
  <c r="M65" i="7"/>
  <c r="M63" i="7"/>
  <c r="M62" i="7" s="1"/>
  <c r="M61" i="7"/>
  <c r="N61" i="7" s="1"/>
  <c r="Q61" i="7" s="1"/>
  <c r="M60" i="7"/>
  <c r="N60" i="7" s="1"/>
  <c r="Q60" i="7" s="1"/>
  <c r="M59" i="7"/>
  <c r="N59" i="7" s="1"/>
  <c r="Q59" i="7" s="1"/>
  <c r="M58" i="7"/>
  <c r="M56" i="7"/>
  <c r="N56" i="7" s="1"/>
  <c r="Q56" i="7" s="1"/>
  <c r="M55" i="7"/>
  <c r="N55" i="7" s="1"/>
  <c r="Q55" i="7" s="1"/>
  <c r="M54" i="7"/>
  <c r="N54" i="7" s="1"/>
  <c r="Q54" i="7" s="1"/>
  <c r="M53" i="7"/>
  <c r="N53" i="7" s="1"/>
  <c r="Q53" i="7" s="1"/>
  <c r="M52" i="7"/>
  <c r="N52" i="7" s="1"/>
  <c r="Q52" i="7" s="1"/>
  <c r="M51" i="7"/>
  <c r="N51" i="7" s="1"/>
  <c r="Q51" i="7" s="1"/>
  <c r="M50" i="7"/>
  <c r="Q50" i="7" s="1"/>
  <c r="M49" i="7"/>
  <c r="N49" i="7" s="1"/>
  <c r="Q49" i="7" s="1"/>
  <c r="M48" i="7"/>
  <c r="M46" i="7"/>
  <c r="Q46" i="7" s="1"/>
  <c r="M45" i="7"/>
  <c r="M43" i="7"/>
  <c r="N43" i="7" s="1"/>
  <c r="Q43" i="7" s="1"/>
  <c r="M42" i="7"/>
  <c r="N42" i="7" s="1"/>
  <c r="Q42" i="7" s="1"/>
  <c r="M41" i="7"/>
  <c r="N41" i="7" s="1"/>
  <c r="Q41" i="7" s="1"/>
  <c r="M40" i="7"/>
  <c r="N40" i="7" s="1"/>
  <c r="Q40" i="7" s="1"/>
  <c r="M39" i="7"/>
  <c r="N39" i="7" s="1"/>
  <c r="Q39" i="7" s="1"/>
  <c r="M38" i="7"/>
  <c r="N38" i="7" s="1"/>
  <c r="Q38" i="7" s="1"/>
  <c r="M37" i="7"/>
  <c r="N37" i="7" s="1"/>
  <c r="Q37" i="7" s="1"/>
  <c r="M36" i="7"/>
  <c r="N36" i="7" s="1"/>
  <c r="Q36" i="7" s="1"/>
  <c r="M35" i="7"/>
  <c r="N35" i="7" s="1"/>
  <c r="Q35" i="7" s="1"/>
  <c r="M34" i="7"/>
  <c r="N34" i="7" s="1"/>
  <c r="Q34" i="7" s="1"/>
  <c r="M33" i="7"/>
  <c r="N33" i="7" s="1"/>
  <c r="Q33" i="7" s="1"/>
  <c r="M32" i="7"/>
  <c r="N32" i="7" s="1"/>
  <c r="Q32" i="7" s="1"/>
  <c r="M31" i="7"/>
  <c r="N31" i="7" s="1"/>
  <c r="Q31" i="7" s="1"/>
  <c r="M30" i="7"/>
  <c r="N30" i="7" s="1"/>
  <c r="Q30" i="7" s="1"/>
  <c r="M29" i="7"/>
  <c r="N29" i="7" s="1"/>
  <c r="Q29" i="7" s="1"/>
  <c r="M28" i="7"/>
  <c r="N28" i="7" s="1"/>
  <c r="Q28" i="7" s="1"/>
  <c r="M27" i="7"/>
  <c r="N27" i="7" s="1"/>
  <c r="Q27" i="7" s="1"/>
  <c r="M26" i="7"/>
  <c r="N26" i="7" s="1"/>
  <c r="Q26" i="7" s="1"/>
  <c r="M25" i="7"/>
  <c r="N25" i="7" s="1"/>
  <c r="Q25" i="7" s="1"/>
  <c r="M24" i="7"/>
  <c r="N24" i="7" s="1"/>
  <c r="Q24" i="7" s="1"/>
  <c r="M23" i="7"/>
  <c r="N23" i="7" s="1"/>
  <c r="Q23" i="7" s="1"/>
  <c r="M22" i="7"/>
  <c r="N22" i="7" s="1"/>
  <c r="Q22" i="7" s="1"/>
  <c r="M21" i="7"/>
  <c r="N21" i="7" s="1"/>
  <c r="Q21" i="7" s="1"/>
  <c r="M20" i="7"/>
  <c r="N20" i="7" s="1"/>
  <c r="Q20" i="7" s="1"/>
  <c r="M19" i="7"/>
  <c r="N19" i="7" s="1"/>
  <c r="Q19" i="7" s="1"/>
  <c r="M18" i="7"/>
  <c r="M16" i="7"/>
  <c r="N16" i="7" s="1"/>
  <c r="Q16" i="7" s="1"/>
  <c r="M15" i="7"/>
  <c r="N15" i="7" s="1"/>
  <c r="Q15" i="7" s="1"/>
  <c r="M14" i="7"/>
  <c r="N14" i="7" s="1"/>
  <c r="Q14" i="7" s="1"/>
  <c r="M13" i="7"/>
  <c r="N13" i="7" s="1"/>
  <c r="Q13" i="7" s="1"/>
  <c r="M12" i="7"/>
  <c r="N12" i="7" s="1"/>
  <c r="Q12" i="7" s="1"/>
  <c r="M11" i="7"/>
  <c r="N11" i="7" s="1"/>
  <c r="Q11" i="7" s="1"/>
  <c r="M10" i="7"/>
  <c r="N10" i="7" s="1"/>
  <c r="Q10" i="7" s="1"/>
  <c r="M9" i="7"/>
  <c r="M8" i="7"/>
  <c r="N8" i="7" s="1"/>
  <c r="Q8" i="7" s="1"/>
  <c r="M7" i="7"/>
  <c r="O6" i="8"/>
  <c r="P6" i="8"/>
  <c r="O25" i="8"/>
  <c r="P25" i="8"/>
  <c r="O28" i="8"/>
  <c r="P28" i="8"/>
  <c r="M40" i="8"/>
  <c r="N40" i="8" s="1"/>
  <c r="Q40" i="8" s="1"/>
  <c r="M39" i="8"/>
  <c r="N39" i="8" s="1"/>
  <c r="Q39" i="8" s="1"/>
  <c r="M38" i="8"/>
  <c r="N38" i="8" s="1"/>
  <c r="M36" i="8"/>
  <c r="N36" i="8" s="1"/>
  <c r="Q36" i="8" s="1"/>
  <c r="M35" i="8"/>
  <c r="N35" i="8" s="1"/>
  <c r="Q35" i="8" s="1"/>
  <c r="M34" i="8"/>
  <c r="N34" i="8" s="1"/>
  <c r="M32" i="8"/>
  <c r="N32" i="8" s="1"/>
  <c r="Q32" i="8" s="1"/>
  <c r="M31" i="8"/>
  <c r="N31" i="8" s="1"/>
  <c r="Q31" i="8" s="1"/>
  <c r="M30" i="8"/>
  <c r="N30" i="8" s="1"/>
  <c r="Q30" i="8" s="1"/>
  <c r="M29" i="8"/>
  <c r="M27" i="8"/>
  <c r="N27" i="8" s="1"/>
  <c r="Q27" i="8" s="1"/>
  <c r="M26" i="8"/>
  <c r="N26" i="8" s="1"/>
  <c r="M24" i="8"/>
  <c r="N24" i="8" s="1"/>
  <c r="Q24" i="8" s="1"/>
  <c r="M23" i="8"/>
  <c r="N23" i="8" s="1"/>
  <c r="Q23" i="8" s="1"/>
  <c r="M22" i="8"/>
  <c r="N22" i="8" s="1"/>
  <c r="Q22" i="8" s="1"/>
  <c r="M21" i="8"/>
  <c r="N21" i="8" s="1"/>
  <c r="Q21" i="8" s="1"/>
  <c r="M20" i="8"/>
  <c r="M18" i="8"/>
  <c r="M17" i="8" s="1"/>
  <c r="M14" i="8"/>
  <c r="N14" i="8" s="1"/>
  <c r="Q14" i="8" s="1"/>
  <c r="M13" i="8"/>
  <c r="N13" i="8" s="1"/>
  <c r="Q13" i="8" s="1"/>
  <c r="M12" i="8"/>
  <c r="N12" i="8" s="1"/>
  <c r="Q12" i="8" s="1"/>
  <c r="M11" i="8"/>
  <c r="N11" i="8" s="1"/>
  <c r="M9" i="8"/>
  <c r="N9" i="8" s="1"/>
  <c r="Q9" i="8" s="1"/>
  <c r="M8" i="8"/>
  <c r="N8" i="8" s="1"/>
  <c r="Q8" i="8" s="1"/>
  <c r="M7" i="8"/>
  <c r="N7" i="8" s="1"/>
  <c r="M16" i="8"/>
  <c r="N16" i="8" s="1"/>
  <c r="O17" i="8"/>
  <c r="P17" i="8"/>
  <c r="L26" i="13" l="1"/>
  <c r="M6" i="7"/>
  <c r="Q38" i="8"/>
  <c r="N26" i="13"/>
  <c r="Q16" i="8"/>
  <c r="N20" i="13"/>
  <c r="Q26" i="8"/>
  <c r="Q25" i="8" s="1"/>
  <c r="N23" i="13"/>
  <c r="Q34" i="8"/>
  <c r="N25" i="13"/>
  <c r="Q7" i="8"/>
  <c r="Q6" i="8" s="1"/>
  <c r="N18" i="13"/>
  <c r="Q11" i="8"/>
  <c r="N19" i="13"/>
  <c r="M57" i="7"/>
  <c r="M77" i="7"/>
  <c r="M68" i="7"/>
  <c r="M28" i="8"/>
  <c r="M19" i="8"/>
  <c r="N29" i="8"/>
  <c r="N18" i="8"/>
  <c r="N7" i="7"/>
  <c r="M44" i="7"/>
  <c r="N65" i="7"/>
  <c r="L24" i="13" s="1"/>
  <c r="M64" i="7"/>
  <c r="Q79" i="7"/>
  <c r="N77" i="7"/>
  <c r="M17" i="7"/>
  <c r="M47" i="7"/>
  <c r="N18" i="7"/>
  <c r="N48" i="7"/>
  <c r="N63" i="7"/>
  <c r="N69" i="7"/>
  <c r="Q78" i="7"/>
  <c r="N45" i="7"/>
  <c r="N58" i="7"/>
  <c r="N9" i="7"/>
  <c r="Q9" i="7" s="1"/>
  <c r="N20" i="8"/>
  <c r="N25" i="8"/>
  <c r="M33" i="8"/>
  <c r="M15" i="8"/>
  <c r="M6" i="8"/>
  <c r="M25" i="8"/>
  <c r="N6" i="8"/>
  <c r="N17" i="8"/>
  <c r="P26" i="13" l="1"/>
  <c r="Q77" i="7"/>
  <c r="N62" i="7"/>
  <c r="L23" i="13"/>
  <c r="P23" i="13" s="1"/>
  <c r="N57" i="7"/>
  <c r="L22" i="13"/>
  <c r="Q7" i="7"/>
  <c r="Q6" i="7" s="1"/>
  <c r="N6" i="7"/>
  <c r="L18" i="13"/>
  <c r="Q18" i="8"/>
  <c r="Q17" i="8" s="1"/>
  <c r="N21" i="13"/>
  <c r="N47" i="7"/>
  <c r="L21" i="13"/>
  <c r="N17" i="7"/>
  <c r="L19" i="13"/>
  <c r="P19" i="13" s="1"/>
  <c r="N44" i="7"/>
  <c r="L20" i="13"/>
  <c r="P20" i="13" s="1"/>
  <c r="N68" i="7"/>
  <c r="L25" i="13"/>
  <c r="P25" i="13" s="1"/>
  <c r="Q29" i="8"/>
  <c r="Q28" i="8" s="1"/>
  <c r="N24" i="13"/>
  <c r="P24" i="13" s="1"/>
  <c r="Q20" i="8"/>
  <c r="N22" i="13"/>
  <c r="N28" i="8"/>
  <c r="Q65" i="7"/>
  <c r="Q64" i="7" s="1"/>
  <c r="N64" i="7"/>
  <c r="M3" i="7"/>
  <c r="Q69" i="7"/>
  <c r="Q68" i="7" s="1"/>
  <c r="Q48" i="7"/>
  <c r="Q47" i="7" s="1"/>
  <c r="Q58" i="7"/>
  <c r="Q57" i="7" s="1"/>
  <c r="Q45" i="7"/>
  <c r="Q44" i="7" s="1"/>
  <c r="Q63" i="7"/>
  <c r="Q62" i="7" s="1"/>
  <c r="Q18" i="7"/>
  <c r="Q17" i="7" s="1"/>
  <c r="O48" i="5"/>
  <c r="P21" i="13" l="1"/>
  <c r="P22" i="13"/>
  <c r="N27" i="13"/>
  <c r="P18" i="13"/>
  <c r="L27" i="13"/>
  <c r="Q3" i="7"/>
  <c r="N3" i="7"/>
  <c r="Q18" i="5"/>
  <c r="Q16" i="5"/>
  <c r="Q43" i="5"/>
  <c r="Q48" i="5"/>
  <c r="Q73" i="5"/>
  <c r="Q68" i="5"/>
  <c r="Q138" i="5"/>
  <c r="Q119" i="5"/>
  <c r="Q149" i="5"/>
  <c r="Q148" i="5"/>
  <c r="Q147" i="5"/>
  <c r="Q154" i="5"/>
  <c r="M152" i="5"/>
  <c r="N152" i="5" s="1"/>
  <c r="Q152" i="5" s="1"/>
  <c r="M150" i="5"/>
  <c r="N150" i="5" s="1"/>
  <c r="Q150" i="5" s="1"/>
  <c r="M146" i="5"/>
  <c r="N146" i="5" s="1"/>
  <c r="Q146" i="5" s="1"/>
  <c r="M145" i="5"/>
  <c r="N145" i="5" s="1"/>
  <c r="Q145" i="5" s="1"/>
  <c r="M144" i="5"/>
  <c r="N144" i="5" s="1"/>
  <c r="Q144" i="5" s="1"/>
  <c r="M143" i="5"/>
  <c r="N143" i="5" s="1"/>
  <c r="Q143" i="5" s="1"/>
  <c r="M142" i="5"/>
  <c r="N142" i="5" s="1"/>
  <c r="Q142" i="5" s="1"/>
  <c r="M141" i="5"/>
  <c r="N139" i="5"/>
  <c r="Q139" i="5" s="1"/>
  <c r="M137" i="5"/>
  <c r="N137" i="5" s="1"/>
  <c r="Q137" i="5" s="1"/>
  <c r="M136" i="5"/>
  <c r="N136" i="5" s="1"/>
  <c r="Q136" i="5" s="1"/>
  <c r="M135" i="5"/>
  <c r="N135" i="5" s="1"/>
  <c r="Q135" i="5" s="1"/>
  <c r="M134" i="5"/>
  <c r="N134" i="5" s="1"/>
  <c r="Q134" i="5" s="1"/>
  <c r="M133" i="5"/>
  <c r="N133" i="5" s="1"/>
  <c r="Q133" i="5" s="1"/>
  <c r="M132" i="5"/>
  <c r="N132" i="5" s="1"/>
  <c r="Q132" i="5" s="1"/>
  <c r="M131" i="5"/>
  <c r="N131" i="5" s="1"/>
  <c r="Q131" i="5" s="1"/>
  <c r="M130" i="5"/>
  <c r="N130" i="5" s="1"/>
  <c r="Q130" i="5" s="1"/>
  <c r="M129" i="5"/>
  <c r="N129" i="5" s="1"/>
  <c r="Q129" i="5" s="1"/>
  <c r="M128" i="5"/>
  <c r="N128" i="5" s="1"/>
  <c r="Q128" i="5" s="1"/>
  <c r="M127" i="5"/>
  <c r="N127" i="5" s="1"/>
  <c r="Q127" i="5" s="1"/>
  <c r="M126" i="5"/>
  <c r="N126" i="5" s="1"/>
  <c r="Q126" i="5" s="1"/>
  <c r="M125" i="5"/>
  <c r="N125" i="5" s="1"/>
  <c r="Q125" i="5" s="1"/>
  <c r="M124" i="5"/>
  <c r="N124" i="5" s="1"/>
  <c r="Q124" i="5" s="1"/>
  <c r="M123" i="5"/>
  <c r="N123" i="5" s="1"/>
  <c r="Q123" i="5" s="1"/>
  <c r="M122" i="5"/>
  <c r="N122" i="5" s="1"/>
  <c r="Q122" i="5" s="1"/>
  <c r="M121" i="5"/>
  <c r="N121" i="5" s="1"/>
  <c r="Q121" i="5" s="1"/>
  <c r="M120" i="5"/>
  <c r="N120" i="5" s="1"/>
  <c r="Q120" i="5" s="1"/>
  <c r="M118" i="5"/>
  <c r="N118" i="5" s="1"/>
  <c r="Q118" i="5" s="1"/>
  <c r="M117" i="5"/>
  <c r="N117" i="5" s="1"/>
  <c r="Q117" i="5" s="1"/>
  <c r="M115" i="5"/>
  <c r="N115" i="5" s="1"/>
  <c r="Q115" i="5" s="1"/>
  <c r="M114" i="5"/>
  <c r="N114" i="5" s="1"/>
  <c r="Q114" i="5" s="1"/>
  <c r="M113" i="5"/>
  <c r="N113" i="5" s="1"/>
  <c r="Q113" i="5" s="1"/>
  <c r="M112" i="5"/>
  <c r="N112" i="5" s="1"/>
  <c r="Q112" i="5" s="1"/>
  <c r="M111" i="5"/>
  <c r="N111" i="5" s="1"/>
  <c r="Q111" i="5" s="1"/>
  <c r="M110" i="5"/>
  <c r="N110" i="5" s="1"/>
  <c r="Q110" i="5" s="1"/>
  <c r="M109" i="5"/>
  <c r="N109" i="5" s="1"/>
  <c r="Q109" i="5" s="1"/>
  <c r="M108" i="5"/>
  <c r="N108" i="5" s="1"/>
  <c r="Q108" i="5" s="1"/>
  <c r="M107" i="5"/>
  <c r="N107" i="5" s="1"/>
  <c r="Q107" i="5" s="1"/>
  <c r="M106" i="5"/>
  <c r="N106" i="5" s="1"/>
  <c r="Q106" i="5" s="1"/>
  <c r="M105" i="5"/>
  <c r="N105" i="5" s="1"/>
  <c r="Q105" i="5" s="1"/>
  <c r="M104" i="5"/>
  <c r="N104" i="5" s="1"/>
  <c r="Q104" i="5" s="1"/>
  <c r="M103" i="5"/>
  <c r="N103" i="5" s="1"/>
  <c r="Q103" i="5" s="1"/>
  <c r="M102" i="5"/>
  <c r="N102" i="5" s="1"/>
  <c r="Q102" i="5" s="1"/>
  <c r="M101" i="5"/>
  <c r="N101" i="5" s="1"/>
  <c r="Q101" i="5" s="1"/>
  <c r="M100" i="5"/>
  <c r="N100" i="5" s="1"/>
  <c r="Q100" i="5" s="1"/>
  <c r="M99" i="5"/>
  <c r="N99" i="5" s="1"/>
  <c r="Q99" i="5" s="1"/>
  <c r="M98" i="5"/>
  <c r="N98" i="5" s="1"/>
  <c r="Q98" i="5" s="1"/>
  <c r="M97" i="5"/>
  <c r="N97" i="5" s="1"/>
  <c r="Q97" i="5" s="1"/>
  <c r="M96" i="5"/>
  <c r="N96" i="5" s="1"/>
  <c r="Q96" i="5" s="1"/>
  <c r="M95" i="5"/>
  <c r="N95" i="5" s="1"/>
  <c r="Q95" i="5" s="1"/>
  <c r="M94" i="5"/>
  <c r="N94" i="5" s="1"/>
  <c r="Q94" i="5" s="1"/>
  <c r="M93" i="5"/>
  <c r="N93" i="5" s="1"/>
  <c r="Q93" i="5" s="1"/>
  <c r="M92" i="5"/>
  <c r="N92" i="5" s="1"/>
  <c r="Q92" i="5" s="1"/>
  <c r="M91" i="5"/>
  <c r="N91" i="5" s="1"/>
  <c r="Q91" i="5" s="1"/>
  <c r="M90" i="5"/>
  <c r="N90" i="5" s="1"/>
  <c r="Q90" i="5" s="1"/>
  <c r="M89" i="5"/>
  <c r="N89" i="5" s="1"/>
  <c r="Q89" i="5" s="1"/>
  <c r="M88" i="5"/>
  <c r="N88" i="5" s="1"/>
  <c r="Q88" i="5" s="1"/>
  <c r="M87" i="5"/>
  <c r="N87" i="5" s="1"/>
  <c r="Q87" i="5" s="1"/>
  <c r="M86" i="5"/>
  <c r="N86" i="5" s="1"/>
  <c r="Q86" i="5" s="1"/>
  <c r="M85" i="5"/>
  <c r="N85" i="5" s="1"/>
  <c r="Q85" i="5" s="1"/>
  <c r="M84" i="5"/>
  <c r="N84" i="5" s="1"/>
  <c r="Q84" i="5" s="1"/>
  <c r="M83" i="5"/>
  <c r="N83" i="5" s="1"/>
  <c r="Q83" i="5" s="1"/>
  <c r="M82" i="5"/>
  <c r="N82" i="5" s="1"/>
  <c r="Q82" i="5" s="1"/>
  <c r="M81" i="5"/>
  <c r="N81" i="5" s="1"/>
  <c r="Q81" i="5" s="1"/>
  <c r="M80" i="5"/>
  <c r="N80" i="5" s="1"/>
  <c r="Q80" i="5" s="1"/>
  <c r="M79" i="5"/>
  <c r="M77" i="5"/>
  <c r="N77" i="5" s="1"/>
  <c r="Q77" i="5" s="1"/>
  <c r="M76" i="5"/>
  <c r="N76" i="5" s="1"/>
  <c r="Q76" i="5" s="1"/>
  <c r="M75" i="5"/>
  <c r="N75" i="5" s="1"/>
  <c r="Q75" i="5" s="1"/>
  <c r="M74" i="5"/>
  <c r="N74" i="5" s="1"/>
  <c r="Q74" i="5" s="1"/>
  <c r="M72" i="5"/>
  <c r="N72" i="5" s="1"/>
  <c r="Q72" i="5" s="1"/>
  <c r="M71" i="5"/>
  <c r="N71" i="5" s="1"/>
  <c r="Q71" i="5" s="1"/>
  <c r="M70" i="5"/>
  <c r="N70" i="5" s="1"/>
  <c r="Q70" i="5" s="1"/>
  <c r="M69" i="5"/>
  <c r="M66" i="5"/>
  <c r="N66" i="5" s="1"/>
  <c r="Q66" i="5" s="1"/>
  <c r="M65" i="5"/>
  <c r="N65" i="5" s="1"/>
  <c r="Q65" i="5" s="1"/>
  <c r="M64" i="5"/>
  <c r="N64" i="5" s="1"/>
  <c r="Q64" i="5" s="1"/>
  <c r="M63" i="5"/>
  <c r="N63" i="5" s="1"/>
  <c r="Q63" i="5" s="1"/>
  <c r="M62" i="5"/>
  <c r="N62" i="5" s="1"/>
  <c r="Q62" i="5" s="1"/>
  <c r="M61" i="5"/>
  <c r="N61" i="5" s="1"/>
  <c r="Q61" i="5" s="1"/>
  <c r="M60" i="5"/>
  <c r="N60" i="5" s="1"/>
  <c r="Q60" i="5" s="1"/>
  <c r="M59" i="5"/>
  <c r="N59" i="5" s="1"/>
  <c r="Q59" i="5" s="1"/>
  <c r="M58" i="5"/>
  <c r="N58" i="5" s="1"/>
  <c r="Q58" i="5" s="1"/>
  <c r="M57" i="5"/>
  <c r="N57" i="5" s="1"/>
  <c r="Q57" i="5" s="1"/>
  <c r="M56" i="5"/>
  <c r="N56" i="5" s="1"/>
  <c r="Q56" i="5" s="1"/>
  <c r="M55" i="5"/>
  <c r="N55" i="5" s="1"/>
  <c r="Q55" i="5" s="1"/>
  <c r="M54" i="5"/>
  <c r="N54" i="5" s="1"/>
  <c r="Q54" i="5" s="1"/>
  <c r="M53" i="5"/>
  <c r="N53" i="5" s="1"/>
  <c r="Q53" i="5" s="1"/>
  <c r="M52" i="5"/>
  <c r="N52" i="5" s="1"/>
  <c r="Q52" i="5" s="1"/>
  <c r="M51" i="5"/>
  <c r="N51" i="5" s="1"/>
  <c r="Q51" i="5" s="1"/>
  <c r="M50" i="5"/>
  <c r="N50" i="5" s="1"/>
  <c r="Q50" i="5" s="1"/>
  <c r="M49" i="5"/>
  <c r="M46" i="5"/>
  <c r="N46" i="5" s="1"/>
  <c r="Q46" i="5" s="1"/>
  <c r="M45" i="5"/>
  <c r="N45" i="5" s="1"/>
  <c r="Q45" i="5" s="1"/>
  <c r="M44" i="5"/>
  <c r="N44" i="5" s="1"/>
  <c r="Q44" i="5" s="1"/>
  <c r="M42" i="5"/>
  <c r="N42" i="5" s="1"/>
  <c r="Q42" i="5" s="1"/>
  <c r="M41" i="5"/>
  <c r="N41" i="5" s="1"/>
  <c r="Q41" i="5" s="1"/>
  <c r="M40" i="5"/>
  <c r="N40" i="5" s="1"/>
  <c r="Q40" i="5" s="1"/>
  <c r="M39" i="5"/>
  <c r="M37" i="5"/>
  <c r="N37" i="5" s="1"/>
  <c r="Q37" i="5" s="1"/>
  <c r="M36" i="5"/>
  <c r="N36" i="5" s="1"/>
  <c r="Q36" i="5" s="1"/>
  <c r="M35" i="5"/>
  <c r="N35" i="5" s="1"/>
  <c r="Q35" i="5" s="1"/>
  <c r="M34" i="5"/>
  <c r="N34" i="5" s="1"/>
  <c r="Q34" i="5" s="1"/>
  <c r="M33" i="5"/>
  <c r="N33" i="5" s="1"/>
  <c r="Q33" i="5" s="1"/>
  <c r="M32" i="5"/>
  <c r="N32" i="5" s="1"/>
  <c r="Q32" i="5" s="1"/>
  <c r="M31" i="5"/>
  <c r="N31" i="5" s="1"/>
  <c r="Q31" i="5" s="1"/>
  <c r="M30" i="5"/>
  <c r="N30" i="5" s="1"/>
  <c r="Q30" i="5" s="1"/>
  <c r="M29" i="5"/>
  <c r="N29" i="5" s="1"/>
  <c r="Q29" i="5" s="1"/>
  <c r="M28" i="5"/>
  <c r="N28" i="5" s="1"/>
  <c r="Q28" i="5" s="1"/>
  <c r="M27" i="5"/>
  <c r="N27" i="5" s="1"/>
  <c r="Q27" i="5" s="1"/>
  <c r="M26" i="5"/>
  <c r="N26" i="5" s="1"/>
  <c r="Q26" i="5" s="1"/>
  <c r="M25" i="5"/>
  <c r="N25" i="5" s="1"/>
  <c r="Q25" i="5" s="1"/>
  <c r="M18" i="5"/>
  <c r="M16" i="5"/>
  <c r="M23" i="5"/>
  <c r="N23" i="5" s="1"/>
  <c r="Q23" i="5" s="1"/>
  <c r="M22" i="5"/>
  <c r="N22" i="5" s="1"/>
  <c r="Q22" i="5" s="1"/>
  <c r="M21" i="5"/>
  <c r="N21" i="5" s="1"/>
  <c r="Q21" i="5" s="1"/>
  <c r="M20" i="5"/>
  <c r="N20" i="5" s="1"/>
  <c r="Q20" i="5" s="1"/>
  <c r="M19" i="5"/>
  <c r="N19" i="5" s="1"/>
  <c r="Q19" i="5" s="1"/>
  <c r="M17" i="5"/>
  <c r="N17" i="5" s="1"/>
  <c r="Q17" i="5" s="1"/>
  <c r="M14" i="5"/>
  <c r="M13" i="5"/>
  <c r="N13" i="5" s="1"/>
  <c r="Q13" i="5" s="1"/>
  <c r="M12" i="5"/>
  <c r="N12" i="5" s="1"/>
  <c r="Q12" i="5" s="1"/>
  <c r="M11" i="5"/>
  <c r="N11" i="5" s="1"/>
  <c r="Q11" i="5" s="1"/>
  <c r="M10" i="5"/>
  <c r="N10" i="5" s="1"/>
  <c r="Q10" i="5" s="1"/>
  <c r="M9" i="5"/>
  <c r="N9" i="5" s="1"/>
  <c r="Q9" i="5" s="1"/>
  <c r="M8" i="5"/>
  <c r="N8" i="5" s="1"/>
  <c r="Q8" i="5" s="1"/>
  <c r="N14" i="5"/>
  <c r="Q14" i="5" s="1"/>
  <c r="M7" i="5"/>
  <c r="P27" i="13" l="1"/>
  <c r="N49" i="5"/>
  <c r="Q49" i="5" s="1"/>
  <c r="M47" i="5"/>
  <c r="N141" i="5"/>
  <c r="M140" i="5"/>
  <c r="N79" i="5"/>
  <c r="M78" i="5"/>
  <c r="N69" i="5"/>
  <c r="M67" i="5"/>
  <c r="N39" i="5"/>
  <c r="Q39" i="5" s="1"/>
  <c r="M38" i="5"/>
  <c r="M6" i="5"/>
  <c r="O116" i="5"/>
  <c r="P116" i="5"/>
  <c r="Q69" i="5" l="1"/>
  <c r="Q67" i="5" s="1"/>
  <c r="N67" i="5"/>
  <c r="Q79" i="5"/>
  <c r="Q78" i="5" s="1"/>
  <c r="N78" i="5"/>
  <c r="Q141" i="5"/>
  <c r="N140" i="5"/>
  <c r="N116" i="5"/>
  <c r="Q116" i="5"/>
  <c r="M116" i="5"/>
  <c r="O151" i="5"/>
  <c r="O24" i="5"/>
  <c r="Q24" i="5" s="1"/>
  <c r="O6" i="5"/>
  <c r="P6" i="5"/>
  <c r="N7" i="5"/>
  <c r="Q7" i="5" s="1"/>
  <c r="Q151" i="5" l="1"/>
  <c r="Q140" i="5" s="1"/>
  <c r="O140" i="5"/>
  <c r="N6" i="5"/>
  <c r="Q6" i="5"/>
  <c r="N10" i="8" l="1"/>
  <c r="O10" i="8"/>
  <c r="P10" i="8"/>
  <c r="Q10" i="8"/>
  <c r="M10" i="8"/>
  <c r="O15" i="5"/>
  <c r="P15" i="5"/>
  <c r="M15" i="5" l="1"/>
  <c r="M3" i="5" s="1"/>
  <c r="Q15" i="5"/>
  <c r="N15" i="5"/>
  <c r="O33" i="8" l="1"/>
  <c r="P33" i="8"/>
  <c r="Q33" i="8"/>
  <c r="N33" i="8"/>
  <c r="O19" i="8"/>
  <c r="P19" i="8"/>
  <c r="N19" i="8"/>
  <c r="O15" i="8"/>
  <c r="P15" i="8"/>
  <c r="Q15" i="8"/>
  <c r="N15" i="8"/>
  <c r="T13" i="6"/>
  <c r="R13" i="6"/>
  <c r="P13" i="6"/>
  <c r="O47" i="5" l="1"/>
  <c r="P47" i="5"/>
  <c r="Q47" i="5"/>
  <c r="N47" i="5"/>
  <c r="N37" i="8"/>
  <c r="N3" i="8" s="1"/>
  <c r="O37" i="8"/>
  <c r="O3" i="8" s="1"/>
  <c r="P37" i="8"/>
  <c r="P3" i="8" s="1"/>
  <c r="M37" i="8"/>
  <c r="M3" i="8" s="1"/>
  <c r="O153" i="5"/>
  <c r="P153" i="5"/>
  <c r="N153" i="5"/>
  <c r="Q153" i="5"/>
  <c r="O38" i="5"/>
  <c r="P38" i="5"/>
  <c r="N38" i="5"/>
  <c r="F3" i="9"/>
  <c r="G3" i="9"/>
  <c r="H3" i="9"/>
  <c r="F4" i="9"/>
  <c r="G4" i="9"/>
  <c r="H4" i="9"/>
  <c r="F5" i="9"/>
  <c r="G5" i="9"/>
  <c r="H5" i="9"/>
  <c r="F6" i="9"/>
  <c r="G6" i="9"/>
  <c r="H6" i="9"/>
  <c r="F7" i="9"/>
  <c r="G7" i="9"/>
  <c r="H7" i="9"/>
  <c r="F8" i="9"/>
  <c r="G8" i="9"/>
  <c r="H8" i="9"/>
  <c r="F9" i="9"/>
  <c r="G9" i="9"/>
  <c r="H9" i="9"/>
  <c r="F10" i="9"/>
  <c r="G10" i="9"/>
  <c r="H10" i="9"/>
  <c r="F11" i="9"/>
  <c r="G11" i="9"/>
  <c r="H11" i="9"/>
  <c r="F12" i="9"/>
  <c r="G12" i="9"/>
  <c r="H12" i="9"/>
  <c r="F13" i="9"/>
  <c r="G13" i="9"/>
  <c r="H13" i="9"/>
  <c r="F14" i="9"/>
  <c r="G14" i="9"/>
  <c r="H14" i="9"/>
  <c r="F15" i="9"/>
  <c r="G15" i="9"/>
  <c r="H15" i="9"/>
  <c r="F16" i="9"/>
  <c r="G16" i="9"/>
  <c r="H16" i="9"/>
  <c r="F17" i="9"/>
  <c r="G17" i="9"/>
  <c r="H17" i="9"/>
  <c r="F18" i="9"/>
  <c r="G18" i="9"/>
  <c r="H18" i="9"/>
  <c r="F19" i="9"/>
  <c r="G19" i="9"/>
  <c r="H19" i="9"/>
  <c r="F20" i="9"/>
  <c r="G20" i="9"/>
  <c r="H20" i="9"/>
  <c r="F21" i="9"/>
  <c r="G21" i="9"/>
  <c r="H21" i="9"/>
  <c r="F22" i="9"/>
  <c r="G22" i="9"/>
  <c r="H22" i="9"/>
  <c r="F23" i="9"/>
  <c r="G23" i="9"/>
  <c r="H23" i="9"/>
  <c r="F24" i="9"/>
  <c r="G24" i="9"/>
  <c r="H24" i="9"/>
  <c r="F25" i="9"/>
  <c r="G25" i="9"/>
  <c r="H25" i="9"/>
  <c r="F26" i="9"/>
  <c r="G26" i="9"/>
  <c r="H26" i="9"/>
  <c r="F27" i="9"/>
  <c r="G27" i="9"/>
  <c r="H27" i="9"/>
  <c r="F28" i="9"/>
  <c r="G28" i="9"/>
  <c r="H28" i="9"/>
  <c r="F29" i="9"/>
  <c r="G29" i="9"/>
  <c r="H29" i="9"/>
  <c r="F30" i="9"/>
  <c r="G30" i="9"/>
  <c r="H30" i="9"/>
  <c r="F31" i="9"/>
  <c r="G31" i="9"/>
  <c r="H31" i="9"/>
  <c r="F32" i="9"/>
  <c r="G32" i="9"/>
  <c r="H32" i="9"/>
  <c r="F33" i="9"/>
  <c r="G33" i="9"/>
  <c r="H33" i="9"/>
  <c r="F34" i="9"/>
  <c r="G34" i="9"/>
  <c r="H34" i="9"/>
  <c r="F35" i="9"/>
  <c r="G35" i="9"/>
  <c r="H35" i="9"/>
  <c r="F36" i="9"/>
  <c r="G36" i="9"/>
  <c r="H36" i="9"/>
  <c r="F37" i="9"/>
  <c r="G37" i="9"/>
  <c r="H37" i="9"/>
  <c r="F38" i="9"/>
  <c r="G38" i="9"/>
  <c r="H38" i="9"/>
  <c r="F39" i="9"/>
  <c r="G39" i="9"/>
  <c r="H39" i="9"/>
  <c r="F40" i="9"/>
  <c r="G40" i="9"/>
  <c r="H40" i="9"/>
  <c r="F41" i="9"/>
  <c r="G41" i="9"/>
  <c r="H41" i="9"/>
  <c r="F42" i="9"/>
  <c r="G42" i="9"/>
  <c r="H42" i="9"/>
  <c r="F43" i="9"/>
  <c r="G43" i="9"/>
  <c r="H43" i="9"/>
  <c r="F44" i="9"/>
  <c r="G44" i="9"/>
  <c r="H44" i="9"/>
  <c r="F45" i="9"/>
  <c r="G45" i="9"/>
  <c r="H45" i="9"/>
  <c r="F46" i="9"/>
  <c r="G46" i="9"/>
  <c r="H46" i="9"/>
  <c r="F47" i="9"/>
  <c r="G47" i="9"/>
  <c r="H47" i="9"/>
  <c r="F48" i="9"/>
  <c r="G48" i="9"/>
  <c r="H48" i="9"/>
  <c r="F49" i="9"/>
  <c r="G49" i="9"/>
  <c r="H49" i="9"/>
  <c r="F50" i="9"/>
  <c r="G50" i="9"/>
  <c r="H50" i="9"/>
  <c r="F51" i="9"/>
  <c r="G51" i="9"/>
  <c r="H51" i="9"/>
  <c r="F52" i="9"/>
  <c r="G52" i="9"/>
  <c r="H52" i="9"/>
  <c r="F53" i="9"/>
  <c r="G53" i="9"/>
  <c r="H53" i="9"/>
  <c r="F54" i="9"/>
  <c r="G54" i="9"/>
  <c r="H54" i="9"/>
  <c r="F55" i="9"/>
  <c r="G55" i="9"/>
  <c r="H55" i="9"/>
  <c r="F56" i="9"/>
  <c r="G56" i="9"/>
  <c r="H56" i="9"/>
  <c r="F57" i="9"/>
  <c r="G57" i="9"/>
  <c r="H57" i="9"/>
  <c r="F58" i="9"/>
  <c r="G58" i="9"/>
  <c r="H58" i="9"/>
  <c r="F59" i="9"/>
  <c r="G59" i="9"/>
  <c r="H59" i="9"/>
  <c r="F60" i="9"/>
  <c r="G60" i="9"/>
  <c r="H60" i="9"/>
  <c r="F61" i="9"/>
  <c r="G61" i="9"/>
  <c r="H61" i="9"/>
  <c r="F62" i="9"/>
  <c r="G62" i="9"/>
  <c r="H62" i="9"/>
  <c r="F63" i="9"/>
  <c r="G63" i="9"/>
  <c r="H63" i="9"/>
  <c r="F64" i="9"/>
  <c r="G64" i="9"/>
  <c r="H64" i="9"/>
  <c r="F65" i="9"/>
  <c r="G65" i="9"/>
  <c r="H65" i="9"/>
  <c r="F66" i="9"/>
  <c r="G66" i="9"/>
  <c r="H66" i="9"/>
  <c r="F67" i="9"/>
  <c r="G67" i="9"/>
  <c r="H67" i="9"/>
  <c r="F68" i="9"/>
  <c r="G68" i="9"/>
  <c r="H68" i="9"/>
  <c r="F69" i="9"/>
  <c r="G69" i="9"/>
  <c r="H69" i="9"/>
  <c r="F70" i="9"/>
  <c r="G70" i="9"/>
  <c r="H70" i="9"/>
  <c r="F71" i="9"/>
  <c r="G71" i="9"/>
  <c r="H71" i="9"/>
  <c r="F72" i="9"/>
  <c r="G72" i="9"/>
  <c r="H72" i="9"/>
  <c r="F73" i="9"/>
  <c r="G73" i="9"/>
  <c r="H73" i="9"/>
  <c r="F74" i="9"/>
  <c r="G74" i="9"/>
  <c r="H74" i="9"/>
  <c r="F75" i="9"/>
  <c r="G75" i="9"/>
  <c r="H75" i="9"/>
  <c r="F76" i="9"/>
  <c r="G76" i="9"/>
  <c r="H76" i="9"/>
  <c r="F77" i="9"/>
  <c r="G77" i="9"/>
  <c r="H77" i="9"/>
  <c r="F78" i="9"/>
  <c r="G78" i="9"/>
  <c r="H78" i="9"/>
  <c r="F79" i="9"/>
  <c r="G79" i="9"/>
  <c r="H79" i="9"/>
  <c r="F80" i="9"/>
  <c r="G80" i="9"/>
  <c r="H80" i="9"/>
  <c r="F81" i="9"/>
  <c r="G81" i="9"/>
  <c r="H81" i="9"/>
  <c r="F82" i="9"/>
  <c r="G82" i="9"/>
  <c r="H82" i="9"/>
  <c r="F83" i="9"/>
  <c r="G83" i="9"/>
  <c r="H83" i="9"/>
  <c r="F84" i="9"/>
  <c r="G84" i="9"/>
  <c r="H84" i="9"/>
  <c r="F85" i="9"/>
  <c r="G85" i="9"/>
  <c r="H85" i="9"/>
  <c r="F86" i="9"/>
  <c r="G86" i="9"/>
  <c r="H86" i="9"/>
  <c r="F87" i="9"/>
  <c r="G87" i="9"/>
  <c r="H87" i="9"/>
  <c r="F88" i="9"/>
  <c r="G88" i="9"/>
  <c r="H88" i="9"/>
  <c r="F89" i="9"/>
  <c r="G89" i="9"/>
  <c r="H89" i="9"/>
  <c r="F90" i="9"/>
  <c r="G90" i="9"/>
  <c r="H90" i="9"/>
  <c r="F91" i="9"/>
  <c r="G91" i="9"/>
  <c r="H91" i="9"/>
  <c r="F92" i="9"/>
  <c r="G92" i="9"/>
  <c r="H92" i="9"/>
  <c r="F93" i="9"/>
  <c r="G93" i="9"/>
  <c r="H93" i="9"/>
  <c r="F94" i="9"/>
  <c r="G94" i="9"/>
  <c r="H94" i="9"/>
  <c r="F95" i="9"/>
  <c r="G95" i="9"/>
  <c r="H95" i="9"/>
  <c r="F96" i="9"/>
  <c r="G96" i="9"/>
  <c r="H96" i="9"/>
  <c r="F97" i="9"/>
  <c r="G97" i="9"/>
  <c r="H97" i="9"/>
  <c r="F98" i="9"/>
  <c r="G98" i="9"/>
  <c r="H98" i="9"/>
  <c r="F99" i="9"/>
  <c r="G99" i="9"/>
  <c r="H99" i="9"/>
  <c r="F100" i="9"/>
  <c r="G100" i="9"/>
  <c r="H100" i="9"/>
  <c r="F101" i="9"/>
  <c r="G101" i="9"/>
  <c r="H101" i="9"/>
  <c r="F102" i="9"/>
  <c r="G102" i="9"/>
  <c r="H102" i="9"/>
  <c r="F103" i="9"/>
  <c r="G103" i="9"/>
  <c r="H103" i="9"/>
  <c r="F104" i="9"/>
  <c r="G104" i="9"/>
  <c r="H104" i="9"/>
  <c r="F105" i="9"/>
  <c r="G105" i="9"/>
  <c r="H105" i="9"/>
  <c r="F106" i="9"/>
  <c r="G106" i="9"/>
  <c r="H106" i="9"/>
  <c r="F107" i="9"/>
  <c r="G107" i="9"/>
  <c r="H107" i="9"/>
  <c r="F108" i="9"/>
  <c r="G108" i="9"/>
  <c r="H108" i="9"/>
  <c r="F109" i="9"/>
  <c r="G109" i="9"/>
  <c r="H109" i="9"/>
  <c r="F110" i="9"/>
  <c r="G110" i="9"/>
  <c r="H110" i="9"/>
  <c r="F111" i="9"/>
  <c r="G111" i="9"/>
  <c r="H111" i="9"/>
  <c r="F112" i="9"/>
  <c r="G112" i="9"/>
  <c r="H112" i="9"/>
  <c r="F113" i="9"/>
  <c r="G113" i="9"/>
  <c r="H113" i="9"/>
  <c r="F114" i="9"/>
  <c r="G114" i="9"/>
  <c r="H114" i="9"/>
  <c r="F115" i="9"/>
  <c r="G115" i="9"/>
  <c r="H115" i="9"/>
  <c r="F116" i="9"/>
  <c r="G116" i="9"/>
  <c r="H116" i="9"/>
  <c r="F117" i="9"/>
  <c r="G117" i="9"/>
  <c r="H117" i="9"/>
  <c r="F118" i="9"/>
  <c r="G118" i="9"/>
  <c r="H118" i="9"/>
  <c r="H2" i="9"/>
  <c r="G2" i="9"/>
  <c r="F2" i="9"/>
  <c r="N3" i="5" l="1"/>
  <c r="P3" i="5"/>
  <c r="O3" i="5"/>
  <c r="Q19" i="8"/>
  <c r="Q38" i="5"/>
  <c r="Q3" i="5" s="1"/>
  <c r="Q37" i="8"/>
  <c r="I118" i="9"/>
  <c r="M10" i="9" s="1"/>
  <c r="I114" i="9"/>
  <c r="I110" i="9"/>
  <c r="I106" i="9"/>
  <c r="I102" i="9"/>
  <c r="I98" i="9"/>
  <c r="I94" i="9"/>
  <c r="M7" i="9" s="1"/>
  <c r="I90" i="9"/>
  <c r="I86" i="9"/>
  <c r="I82" i="9"/>
  <c r="I78" i="9"/>
  <c r="I74" i="9"/>
  <c r="I70" i="9"/>
  <c r="I66" i="9"/>
  <c r="I62" i="9"/>
  <c r="I58" i="9"/>
  <c r="I54" i="9"/>
  <c r="I50" i="9"/>
  <c r="I46" i="9"/>
  <c r="I42" i="9"/>
  <c r="I38" i="9"/>
  <c r="I34" i="9"/>
  <c r="I30" i="9"/>
  <c r="I26" i="9"/>
  <c r="I22" i="9"/>
  <c r="I18" i="9"/>
  <c r="I14" i="9"/>
  <c r="I10" i="9"/>
  <c r="I6" i="9"/>
  <c r="I117" i="9"/>
  <c r="I113" i="9"/>
  <c r="I109" i="9"/>
  <c r="I105" i="9"/>
  <c r="I101" i="9"/>
  <c r="M8" i="9" s="1"/>
  <c r="I97" i="9"/>
  <c r="I93" i="9"/>
  <c r="I89" i="9"/>
  <c r="I85" i="9"/>
  <c r="I81" i="9"/>
  <c r="I77" i="9"/>
  <c r="I73" i="9"/>
  <c r="I69" i="9"/>
  <c r="I65" i="9"/>
  <c r="I61" i="9"/>
  <c r="I57" i="9"/>
  <c r="I53" i="9"/>
  <c r="I49" i="9"/>
  <c r="M4" i="9" s="1"/>
  <c r="I45" i="9"/>
  <c r="I41" i="9"/>
  <c r="I37" i="9"/>
  <c r="I33" i="9"/>
  <c r="M3" i="9" s="1"/>
  <c r="I29" i="9"/>
  <c r="I25" i="9"/>
  <c r="I21" i="9"/>
  <c r="I17" i="9"/>
  <c r="I13" i="9"/>
  <c r="I9" i="9"/>
  <c r="I5" i="9"/>
  <c r="I116" i="9"/>
  <c r="I108" i="9"/>
  <c r="I100" i="9"/>
  <c r="I92" i="9"/>
  <c r="I84" i="9"/>
  <c r="I76" i="9"/>
  <c r="M6" i="9" s="1"/>
  <c r="I72" i="9"/>
  <c r="I64" i="9"/>
  <c r="I56" i="9"/>
  <c r="I48" i="9"/>
  <c r="I40" i="9"/>
  <c r="I32" i="9"/>
  <c r="I24" i="9"/>
  <c r="I12" i="9"/>
  <c r="I4" i="9"/>
  <c r="I112" i="9"/>
  <c r="I104" i="9"/>
  <c r="I96" i="9"/>
  <c r="I88" i="9"/>
  <c r="I80" i="9"/>
  <c r="I68" i="9"/>
  <c r="I60" i="9"/>
  <c r="I52" i="9"/>
  <c r="I44" i="9"/>
  <c r="I36" i="9"/>
  <c r="I28" i="9"/>
  <c r="I20" i="9"/>
  <c r="I16" i="9"/>
  <c r="I8" i="9"/>
  <c r="I107" i="9"/>
  <c r="I99" i="9"/>
  <c r="I91" i="9"/>
  <c r="I83" i="9"/>
  <c r="I75" i="9"/>
  <c r="I67" i="9"/>
  <c r="I55" i="9"/>
  <c r="M5" i="9" s="1"/>
  <c r="I47" i="9"/>
  <c r="I39" i="9"/>
  <c r="I31" i="9"/>
  <c r="I19" i="9"/>
  <c r="I11" i="9"/>
  <c r="I3" i="9"/>
  <c r="I115" i="9"/>
  <c r="I111" i="9"/>
  <c r="M9" i="9" s="1"/>
  <c r="I103" i="9"/>
  <c r="I95" i="9"/>
  <c r="I87" i="9"/>
  <c r="I79" i="9"/>
  <c r="I71" i="9"/>
  <c r="I63" i="9"/>
  <c r="I59" i="9"/>
  <c r="I51" i="9"/>
  <c r="I43" i="9"/>
  <c r="I35" i="9"/>
  <c r="I27" i="9"/>
  <c r="I23" i="9"/>
  <c r="M2" i="9" s="1"/>
  <c r="I15" i="9"/>
  <c r="I7" i="9"/>
  <c r="N3" i="9" l="1"/>
  <c r="O3" i="9" s="1"/>
  <c r="Q3" i="8"/>
  <c r="N9" i="9"/>
  <c r="O9" i="9" s="1"/>
  <c r="N8" i="9"/>
  <c r="O8" i="9" s="1"/>
  <c r="N6" i="9"/>
  <c r="O6" i="9" s="1"/>
  <c r="N7" i="9"/>
  <c r="O7" i="9" s="1"/>
  <c r="M11" i="9"/>
  <c r="N10" i="9"/>
  <c r="O10" i="9" s="1"/>
  <c r="N4" i="9"/>
  <c r="O4" i="9" s="1"/>
  <c r="N5" i="9"/>
  <c r="O5" i="9" s="1"/>
  <c r="G5" i="6"/>
  <c r="F6" i="6"/>
  <c r="G7" i="6"/>
  <c r="G8" i="6"/>
  <c r="G10" i="6"/>
  <c r="G12" i="6"/>
  <c r="C9" i="6"/>
  <c r="F9" i="6"/>
  <c r="I10" i="6"/>
  <c r="F4" i="6"/>
  <c r="C4" i="6"/>
  <c r="I4" i="6"/>
  <c r="J5" i="6"/>
  <c r="C5" i="6"/>
  <c r="F5" i="6"/>
  <c r="I5" i="6"/>
  <c r="C6" i="6"/>
  <c r="I6" i="6"/>
  <c r="C7" i="6"/>
  <c r="F7" i="6"/>
  <c r="I7" i="6"/>
  <c r="J8" i="6"/>
  <c r="C8" i="6"/>
  <c r="F8" i="6"/>
  <c r="I8" i="6"/>
  <c r="D9" i="6"/>
  <c r="G9" i="6"/>
  <c r="J9" i="6"/>
  <c r="I9" i="6"/>
  <c r="C10" i="6"/>
  <c r="F10" i="6"/>
  <c r="C12" i="6"/>
  <c r="F12" i="6"/>
  <c r="I12" i="6"/>
  <c r="G11" i="6"/>
  <c r="J11" i="6"/>
  <c r="C11" i="6"/>
  <c r="F11" i="6"/>
  <c r="I11" i="6"/>
  <c r="D10" i="6" l="1"/>
  <c r="D12" i="6"/>
  <c r="D4" i="6"/>
  <c r="D7" i="6"/>
  <c r="D11" i="6"/>
  <c r="E9" i="6"/>
  <c r="Q9" i="6" s="1"/>
  <c r="D6" i="6"/>
  <c r="D8" i="6"/>
  <c r="F119" i="9"/>
  <c r="D5" i="6"/>
  <c r="J4" i="6"/>
  <c r="J10" i="6"/>
  <c r="J7" i="6"/>
  <c r="J6" i="6"/>
  <c r="J12" i="6"/>
  <c r="K5" i="6"/>
  <c r="U5" i="6" s="1"/>
  <c r="K9" i="6"/>
  <c r="U9" i="6" s="1"/>
  <c r="K8" i="6"/>
  <c r="U8" i="6" s="1"/>
  <c r="K11" i="6"/>
  <c r="U11" i="6" s="1"/>
  <c r="H119" i="9"/>
  <c r="H7" i="6"/>
  <c r="S7" i="6" s="1"/>
  <c r="G119" i="9"/>
  <c r="G6" i="6"/>
  <c r="H11" i="6"/>
  <c r="S11" i="6" s="1"/>
  <c r="H5" i="6"/>
  <c r="S5" i="6" s="1"/>
  <c r="L10" i="6"/>
  <c r="H10" i="6"/>
  <c r="S10" i="6" s="1"/>
  <c r="H8" i="6"/>
  <c r="S8" i="6" s="1"/>
  <c r="H12" i="6"/>
  <c r="S12" i="6" s="1"/>
  <c r="H9" i="6"/>
  <c r="S9" i="6" s="1"/>
  <c r="G4" i="6"/>
  <c r="L12" i="6"/>
  <c r="L11" i="6"/>
  <c r="L7" i="6"/>
  <c r="L4" i="6"/>
  <c r="L5" i="6"/>
  <c r="L8" i="6"/>
  <c r="C13" i="6"/>
  <c r="M9" i="6"/>
  <c r="L9" i="6"/>
  <c r="I13" i="6"/>
  <c r="L6" i="6"/>
  <c r="F13" i="6"/>
  <c r="I2" i="9"/>
  <c r="N2" i="9" s="1"/>
  <c r="N11" i="9" l="1"/>
  <c r="O11" i="9" s="1"/>
  <c r="O2" i="9"/>
  <c r="I24" i="6"/>
  <c r="D22" i="6"/>
  <c r="E5" i="6"/>
  <c r="D18" i="6" s="1"/>
  <c r="I18" i="6"/>
  <c r="E8" i="6"/>
  <c r="D21" i="6" s="1"/>
  <c r="E6" i="6"/>
  <c r="D19" i="6" s="1"/>
  <c r="M11" i="6"/>
  <c r="N11" i="6" s="1"/>
  <c r="L24" i="6" s="1"/>
  <c r="E7" i="6"/>
  <c r="D20" i="6" s="1"/>
  <c r="C22" i="6"/>
  <c r="E4" i="6"/>
  <c r="D17" i="6" s="1"/>
  <c r="E12" i="6"/>
  <c r="D25" i="6" s="1"/>
  <c r="E10" i="6"/>
  <c r="D23" i="6" s="1"/>
  <c r="J22" i="6"/>
  <c r="K4" i="6"/>
  <c r="J17" i="6" s="1"/>
  <c r="I22" i="6"/>
  <c r="I21" i="6"/>
  <c r="K6" i="6"/>
  <c r="J19" i="6" s="1"/>
  <c r="K7" i="6"/>
  <c r="J20" i="6" s="1"/>
  <c r="J24" i="6"/>
  <c r="J18" i="6"/>
  <c r="J21" i="6"/>
  <c r="F18" i="6"/>
  <c r="G21" i="6"/>
  <c r="G23" i="6"/>
  <c r="F20" i="6"/>
  <c r="G22" i="6"/>
  <c r="F25" i="6"/>
  <c r="F23" i="6"/>
  <c r="G25" i="6"/>
  <c r="G18" i="6"/>
  <c r="F22" i="6"/>
  <c r="F24" i="6"/>
  <c r="F21" i="6"/>
  <c r="G20" i="6"/>
  <c r="G24" i="6"/>
  <c r="M10" i="6"/>
  <c r="N10" i="6" s="1"/>
  <c r="L23" i="6" s="1"/>
  <c r="E11" i="6"/>
  <c r="D24" i="6" s="1"/>
  <c r="M12" i="6"/>
  <c r="M8" i="6"/>
  <c r="M5" i="6"/>
  <c r="D13" i="6"/>
  <c r="K10" i="6"/>
  <c r="M4" i="6"/>
  <c r="J13" i="6"/>
  <c r="M7" i="6"/>
  <c r="K12" i="6"/>
  <c r="I25" i="6" s="1"/>
  <c r="M6" i="6"/>
  <c r="N9" i="6"/>
  <c r="L22" i="6" s="1"/>
  <c r="H6" i="6"/>
  <c r="I119" i="9"/>
  <c r="H4" i="6"/>
  <c r="G13" i="6"/>
  <c r="L13" i="6"/>
  <c r="K24" i="6" l="1"/>
  <c r="K18" i="6"/>
  <c r="K22" i="6"/>
  <c r="H13" i="6"/>
  <c r="E22" i="6"/>
  <c r="K21" i="6"/>
  <c r="H20" i="6"/>
  <c r="Q6" i="6"/>
  <c r="C19" i="6"/>
  <c r="E19" i="6" s="1"/>
  <c r="Q11" i="6"/>
  <c r="C24" i="6"/>
  <c r="E24" i="6" s="1"/>
  <c r="Q12" i="6"/>
  <c r="C25" i="6"/>
  <c r="E25" i="6" s="1"/>
  <c r="Q8" i="6"/>
  <c r="C21" i="6"/>
  <c r="E21" i="6" s="1"/>
  <c r="H23" i="6"/>
  <c r="Q7" i="6"/>
  <c r="C20" i="6"/>
  <c r="E20" i="6" s="1"/>
  <c r="Q10" i="6"/>
  <c r="C23" i="6"/>
  <c r="E23" i="6" s="1"/>
  <c r="H18" i="6"/>
  <c r="H21" i="6"/>
  <c r="E13" i="6"/>
  <c r="D26" i="6" s="1"/>
  <c r="Q4" i="6"/>
  <c r="C17" i="6"/>
  <c r="E17" i="6" s="1"/>
  <c r="Q5" i="6"/>
  <c r="C18" i="6"/>
  <c r="E18" i="6" s="1"/>
  <c r="U7" i="6"/>
  <c r="I20" i="6"/>
  <c r="K20" i="6" s="1"/>
  <c r="U6" i="6"/>
  <c r="I19" i="6"/>
  <c r="K19" i="6" s="1"/>
  <c r="J25" i="6"/>
  <c r="K25" i="6" s="1"/>
  <c r="U10" i="6"/>
  <c r="I23" i="6"/>
  <c r="U4" i="6"/>
  <c r="I17" i="6"/>
  <c r="K17" i="6" s="1"/>
  <c r="J23" i="6"/>
  <c r="M22" i="6"/>
  <c r="N22" i="6" s="1"/>
  <c r="M24" i="6"/>
  <c r="N24" i="6" s="1"/>
  <c r="H22" i="6"/>
  <c r="S6" i="6"/>
  <c r="F19" i="6"/>
  <c r="S4" i="6"/>
  <c r="F17" i="6"/>
  <c r="G17" i="6"/>
  <c r="H25" i="6"/>
  <c r="N4" i="6"/>
  <c r="L17" i="6" s="1"/>
  <c r="N12" i="6"/>
  <c r="L25" i="6" s="1"/>
  <c r="M23" i="6"/>
  <c r="N23" i="6" s="1"/>
  <c r="H24" i="6"/>
  <c r="G19" i="6"/>
  <c r="N5" i="6"/>
  <c r="L18" i="6" s="1"/>
  <c r="N8" i="6"/>
  <c r="L21" i="6" s="1"/>
  <c r="N7" i="6"/>
  <c r="L20" i="6" s="1"/>
  <c r="K13" i="6"/>
  <c r="U12" i="6"/>
  <c r="M13" i="6"/>
  <c r="N6" i="6"/>
  <c r="M19" i="6" s="1"/>
  <c r="H17" i="6" l="1"/>
  <c r="H19" i="6"/>
  <c r="M20" i="6"/>
  <c r="N20" i="6" s="1"/>
  <c r="Q13" i="6"/>
  <c r="C26" i="6"/>
  <c r="E26" i="6" s="1"/>
  <c r="M18" i="6"/>
  <c r="N18" i="6" s="1"/>
  <c r="K23" i="6"/>
  <c r="U13" i="6"/>
  <c r="I26" i="6"/>
  <c r="J26" i="6"/>
  <c r="M21" i="6"/>
  <c r="N21" i="6" s="1"/>
  <c r="M25" i="6"/>
  <c r="N25" i="6" s="1"/>
  <c r="S13" i="6"/>
  <c r="F26" i="6"/>
  <c r="G26" i="6"/>
  <c r="N13" i="6"/>
  <c r="L26" i="6" s="1"/>
  <c r="L19" i="6"/>
  <c r="N19" i="6" s="1"/>
  <c r="M17" i="6"/>
  <c r="N17" i="6" s="1"/>
  <c r="H26" i="6" l="1"/>
  <c r="K26" i="6"/>
  <c r="M26" i="6"/>
  <c r="N26" i="6" s="1"/>
</calcChain>
</file>

<file path=xl/sharedStrings.xml><?xml version="1.0" encoding="utf-8"?>
<sst xmlns="http://schemas.openxmlformats.org/spreadsheetml/2006/main" count="3401" uniqueCount="863">
  <si>
    <t>จังหวัด</t>
  </si>
  <si>
    <t>ลำดับ</t>
  </si>
  <si>
    <t>หมวดการลงทุน</t>
  </si>
  <si>
    <t>สถานะดำเนินการ</t>
  </si>
  <si>
    <t>รายการ</t>
  </si>
  <si>
    <t>จำนวน</t>
  </si>
  <si>
    <t>หน่วย</t>
  </si>
  <si>
    <t>ราคาต่อหน่วย (บาท)</t>
  </si>
  <si>
    <t>รวมเงิน
(บาท)</t>
  </si>
  <si>
    <t>งบประมาณ</t>
  </si>
  <si>
    <t>เหตุผล คำชี้แจง อธิบายพอสังเขป</t>
  </si>
  <si>
    <t>UC</t>
  </si>
  <si>
    <t>สระแก้ว</t>
  </si>
  <si>
    <t>สิ่งก่อสร้าง</t>
  </si>
  <si>
    <t>ซ่อมแซม</t>
  </si>
  <si>
    <t>เงินบำรุง</t>
  </si>
  <si>
    <t>อื่นๆ</t>
  </si>
  <si>
    <t>รวม</t>
  </si>
  <si>
    <t>(1) รายการสิ่งก่อสร้างชดเชยสิ่งที่มีอยู่แล้วตาม 23(1) ให้ระบุเลขที่แบบแปลน วันที่สร้าง และเหตุผลความจำเป็น
(2) รายการครุภัณฑ์ที่ชดเชยและซ่อมบำรุงสิ่งที่มีอยู่แล้วตาม 23 (2) ให้ระบุรหัสครุภัณฑ์ ปีที่ซื้อ และเหตุผลความจำเป็น
(3) รายการครุภัณฑ์/ สิ่งก่อสร้างที่มีความจำเป็นตามข้อ 23 (3) เสนอ รมต. ให้ระบุเหตุผลความจำเป็น</t>
  </si>
  <si>
    <t>1. เลขที่แบบแปลน/รหัสครุภัณฑ์ 
2. ปีที่สร้าง/ปีที่จัดซื้อ
3. จำนวนที่มี จำนวนที่ชำรุด
4. แผนกที่ใช้ 
5. เหตุผลความจำเป็น (บรรยายสภาพที่ชำรุด)</t>
  </si>
  <si>
    <t>รหัสสถานพยาบาล
แม่ข่าย</t>
  </si>
  <si>
    <t>สถานพยาบาล
แม่ข่าย</t>
  </si>
  <si>
    <t>รหัสสถานบริการ
ลูกข่าย</t>
  </si>
  <si>
    <t>สถานพยาบาล
ลูกข่าย</t>
  </si>
  <si>
    <t>ระดับหน่วยบริการ</t>
  </si>
  <si>
    <t>ระดับเขต</t>
  </si>
  <si>
    <t>ระดับจังหวัด</t>
  </si>
  <si>
    <t>แบบคำขอรายการงบค่าบริการทางการแพทย์ที่เบิกจ่ายในลักษณะงบลงทุน (งบค่าเสื่อม) ปีงบประมาณ พ.ศ.2566</t>
  </si>
  <si>
    <t>อำเภอ</t>
  </si>
  <si>
    <t>แม่ข่าย</t>
  </si>
  <si>
    <t>ลูกข่าย</t>
  </si>
  <si>
    <t>รพ.คู่สัญญาแม่ข่าย</t>
  </si>
  <si>
    <t>รพ.สมเด็จพระยุพราชสระแก้ว</t>
  </si>
  <si>
    <t>รหัสแม่ข่าย</t>
  </si>
  <si>
    <t>รพ.แม่ข่าย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</si>
  <si>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</si>
  <si>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</si>
  <si>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</si>
  <si>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</si>
  <si>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</si>
  <si>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</si>
  <si>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รพ.วังสมบูรณ์</t>
  </si>
  <si>
    <t>รพ.โคกสูง</t>
  </si>
  <si>
    <t>สรุปแผนคำของบค่าบริการทางการแพทย์ที่เบิกจ่ายในลักษณะงบลงทุน ปีงบประมาณ พ.ศ.2566 จังหวัดสระแก้ว</t>
  </si>
  <si>
    <t>รพ.สต.บ้านหนองตะเคียนบอน</t>
  </si>
  <si>
    <t>ซ่อมแซมห้องน้ำเสมอภาค รพ.สต.บ้านหนองตะเคียนบอน</t>
  </si>
  <si>
    <t>หลัง</t>
  </si>
  <si>
    <t>รพ.สต.บ้านหนองหมากฝ้าย</t>
  </si>
  <si>
    <t>ซ่อมแซมห้องอุบัติเหตุฉุกเฉิน รพ.สต.บ้านหนองหมากฝ้าย</t>
  </si>
  <si>
    <t>รพ.สต.บ้านคลองมะนาว</t>
  </si>
  <si>
    <t>ซ่อมแซมห้องอุบัติเหตุฉุกเฉิน รพ.สต.บ้านคลองมะนาว</t>
  </si>
  <si>
    <t>รหัส</t>
  </si>
  <si>
    <t>หน่วยบริการ</t>
  </si>
  <si>
    <t>แม่ข่าย/ลูกข่าย</t>
  </si>
  <si>
    <t>เขต</t>
  </si>
  <si>
    <t>รพ.สต.บ้านแก้ง ตำบลบ้านแก้ง</t>
  </si>
  <si>
    <t>01-เมืองสระแก้ว</t>
  </si>
  <si>
    <t>รพ.สต.เขาสิงห์โต ตำบลบ้านแก้ง</t>
  </si>
  <si>
    <t>รพ.สต.ศาลาลำดวน ตำบลศาลาลำดวน</t>
  </si>
  <si>
    <t>รพ.สต.หนองไทร ตำบลศาลาลำดวน</t>
  </si>
  <si>
    <t>รพ.สต.เขามะกา ตำบลศาลาลำดวน</t>
  </si>
  <si>
    <t>รพ.สต.คลองน้ำใส ตำบลโคกปี่ฆ้อง</t>
  </si>
  <si>
    <t>รพ.สต.ลุงพู ตำบลโคกปี่ฆ้อง</t>
  </si>
  <si>
    <t>รพ.สต.โคกปี่ฆ้อง ตำบลโคกปี่ฆ้อง</t>
  </si>
  <si>
    <t>รพ.สต.บะขมิ้น ตำบลโคกปี่ฆ้อง</t>
  </si>
  <si>
    <t>รพ.สต.ท่าแยก ตำบลท่าแยก</t>
  </si>
  <si>
    <t>รพ.สต.คลองผักขม ตำบลท่าแยก</t>
  </si>
  <si>
    <t>รพ.สต.ท่าเกษม ตำบลท่าเกษม</t>
  </si>
  <si>
    <t>รพ.สต.โคกสัมพันธ์ ตำบลท่าเกษม</t>
  </si>
  <si>
    <t>รพ.สต.บ้านน้ำซับเจริญ ตำบลสระขวัญ</t>
  </si>
  <si>
    <t xml:space="preserve">รพ.สต.บ้านแก่งสีเสียด  </t>
  </si>
  <si>
    <t>รพ.สต.คลองมะละกอ ตำบลสระขวัญ</t>
  </si>
  <si>
    <t>รพ.สต.คลองบุหรี่ ตำบลหนองบอน</t>
  </si>
  <si>
    <t>รพ.สต.เนินแสนสุข ตำบลหนองบอน</t>
  </si>
  <si>
    <t>รพ.สต.คลองหมากนัด  ตำบลบ้านแก้ง</t>
  </si>
  <si>
    <t>รพ.สต.คลองปลาโด  ตำบลท่าแยก</t>
  </si>
  <si>
    <t>รพ.สต.ท่ากะบาก  ตำบลท่าแยก</t>
  </si>
  <si>
    <t>รพ.สต.ราชันย์  ตำบลไทยอุดม</t>
  </si>
  <si>
    <t>02-คลองหาด</t>
  </si>
  <si>
    <t>รพ.สต.บ้านนาดี  ตำบลซับมะกรูด</t>
  </si>
  <si>
    <t>รพ.สต.บ้านหนองแวง  ตำบลไทรเดียว</t>
  </si>
  <si>
    <t>รพ.สต.บ้านทับทิมสยาม   ตำบลคลองไก่เถื่อน</t>
  </si>
  <si>
    <t>รพ.สต.บ้านเขาตาง๊อก  ตำบลคลองไก่เถื่อน</t>
  </si>
  <si>
    <t>รพ.สต.บ้านคลองไก่เถื่อน  ตำบลคลองไก่เถื่อน</t>
  </si>
  <si>
    <t>รพ.สต.บ้านน้ำคำ  ตำบลเบญจขร</t>
  </si>
  <si>
    <t>รพ.สต.บ้านชุมทอง  ตำบลเบญจขร</t>
  </si>
  <si>
    <t>รพ.สต.บ้านหินกอง  ตำบลไทรทอง</t>
  </si>
  <si>
    <t>รพ.สต.กุดเกวียน ตำบลตาพระยา</t>
  </si>
  <si>
    <t>03-ตาพระยา</t>
  </si>
  <si>
    <t>รพ.สต.นางาม  ตำบลตาพระยา</t>
  </si>
  <si>
    <t>รพ.สต.โคกเพร็ก  ตำบลทัพเสด็จ</t>
  </si>
  <si>
    <t>รพ.สต.แสง์ ตำบลทัพเสด็จ</t>
  </si>
  <si>
    <t>รพ.สต.มะกอก ตำบลทัพเสด็จ</t>
  </si>
  <si>
    <t>รพ.สต.หนองติม ตำบลทัพราช</t>
  </si>
  <si>
    <t>รพ.สต.บ้านโคกไพล  ตำบลทัพราช</t>
  </si>
  <si>
    <t>รพ.สต.หนองผักแว่น ตำบลทัพราช</t>
  </si>
  <si>
    <t>รพ.สต.ทัพไทย ตำบลทัพไทย</t>
  </si>
  <si>
    <t>รพ.สต.ทับทิมสยาม   ตำบลทัพไทย</t>
  </si>
  <si>
    <t>รพ.สต.รัตนะ  ตำบลทัพไทย</t>
  </si>
  <si>
    <t xml:space="preserve">รพ.สต.นวมินทราชินี ตำบลทัพไทย </t>
  </si>
  <si>
    <t>รพ.สต.โคคลาน ตำบลโคคลาน</t>
  </si>
  <si>
    <t xml:space="preserve">รพ.สต.ทัพเซียม </t>
  </si>
  <si>
    <t>รพ.สต.โคกแจง  ตำบลทัพเสด็จ</t>
  </si>
  <si>
    <t xml:space="preserve">รพ.สต.ตาหลังใน </t>
  </si>
  <si>
    <t>04-วังน้ำเย็น</t>
  </si>
  <si>
    <t>รพ.สต.บ้านท่าตาสี  ตำบลตาหลังใน</t>
  </si>
  <si>
    <t xml:space="preserve">รพ.สต.ทุ่งมหาเจริญ </t>
  </si>
  <si>
    <t>รพ.สต.คลองจระเข้ ตำบลทุ่งมหาเจริญ</t>
  </si>
  <si>
    <t>รพ.สต.บ้านคลองตะเคียนชัย  ตำบลทุ่งมหาเจริญ</t>
  </si>
  <si>
    <t>รพ.สต.บ้านท่าเกวียน  ตำบลท่าเกวียน</t>
  </si>
  <si>
    <t>05-วัฒนานคร</t>
  </si>
  <si>
    <t>รพ.สต.บ้านคลองมะนาว ตำบลท่าเกวียน</t>
  </si>
  <si>
    <t>รพ.สต.บ้านหนองหอย  ตำบลผักขะ</t>
  </si>
  <si>
    <t>รพ.สต.บ้านห้วยเดื่อ ตำบลผักขะ</t>
  </si>
  <si>
    <t>รพ.สต.บ้านหนองเทา ตำบลโนนหมากเค็ง</t>
  </si>
  <si>
    <t>รพ.สต.บ้านทับใหม่  ตำบลโนนหมากเค็ง</t>
  </si>
  <si>
    <t>รพ.สต.บ้านหนองน้ำใส  ตำบลหนองน้ำใส</t>
  </si>
  <si>
    <t>รพ.สต.บ้านซับนกแก้ว  ตำบลหนองน้ำใส</t>
  </si>
  <si>
    <t>รพ.สต.บ้านช่องกุ่ม  ตำบลช่องกุ่ม</t>
  </si>
  <si>
    <t>รพ.สต.บ้านห้วยชัน  ตำบลช่องกุ่ม</t>
  </si>
  <si>
    <t>รพ.สต.บ้านหนองแวง  ตำบลหนองแวง</t>
  </si>
  <si>
    <t>รพ.สต.บ้านแซร์ออ  ตำบลแซร์ออ</t>
  </si>
  <si>
    <t>รพ.สต.บ้านเขาพรมสุวรรณ  ตำบลแซร์ออ</t>
  </si>
  <si>
    <t>รพ.สต.บ้านหนองหมากฝ้าย  ตำบลหนองหมากฝ้าย</t>
  </si>
  <si>
    <t>รพ.สต.บ้านใหม่ศรีจำปา  ตำบลหนองหมากฝ้าย</t>
  </si>
  <si>
    <t>รพ.สต.บ้านหนองตะเคียนบอน  ตำบลหนองตะเคียนบอน</t>
  </si>
  <si>
    <t>รพ.สต.บ้านคลองทราย  ตำบลหนองตะเคียนบอน</t>
  </si>
  <si>
    <t>รพ.สต.บ้านบ่อนางชิง  ตำบลห้วยโจด</t>
  </si>
  <si>
    <t>รพ.สต.บ้านคลองคันโท  ตำบลหนองหมากฝ้าย</t>
  </si>
  <si>
    <t>รพ.สต.บ้านท่าช้าง  ตำบลหนองหมากฝ้าย</t>
  </si>
  <si>
    <t>รพ.สต.บ้านห้วยโจด</t>
  </si>
  <si>
    <t>รพ.สต.เมืองไผ่</t>
  </si>
  <si>
    <t>06-อรัญประเทศ</t>
  </si>
  <si>
    <t>รพ.สต.นิคมสร้างตนเองคลองน้ำใส</t>
  </si>
  <si>
    <t>รพ.สต.หันทราย</t>
  </si>
  <si>
    <t>รพ.สต.คลองน้ำใส</t>
  </si>
  <si>
    <t>รพ.สต.ท่าข้าม</t>
  </si>
  <si>
    <t>รพ.สต.ป่าไร่</t>
  </si>
  <si>
    <t>รพ.สต.ทับพริก</t>
  </si>
  <si>
    <t>รพ.สต.บ้านใหม่หนองไทร</t>
  </si>
  <si>
    <t xml:space="preserve">รพ.สต.ผ่านศึก </t>
  </si>
  <si>
    <t>รพ.สต.หนองปรือ</t>
  </si>
  <si>
    <t>รพ.สต.หนองสังข์</t>
  </si>
  <si>
    <t>รพ.สต.คลองทับจันทร์</t>
  </si>
  <si>
    <t>รพ.สต.ฟากห้วย</t>
  </si>
  <si>
    <t xml:space="preserve">รพ.สต.บ้านโรงเรียน </t>
  </si>
  <si>
    <t>รพ.สต.ภูน้ำเกลี้ยง  ตำบลป่าไร่</t>
  </si>
  <si>
    <t>รพ.สต.คลองหว้า  ตำบลทับพริก</t>
  </si>
  <si>
    <t>รพ.สต.เขาฉกรรจ์  ตำบลเขาฉกรรจ์</t>
  </si>
  <si>
    <t>07-เขาฉกรรจ์</t>
  </si>
  <si>
    <t>รพ.สต.คลองเจริญ  ตำบลหนองหว้า</t>
  </si>
  <si>
    <t>รพ.สต.หนองหว้า  ตำบลหนองหว้า</t>
  </si>
  <si>
    <t>รพ.สต.ซับมะนาว  ตำบลหนองหว้า</t>
  </si>
  <si>
    <t>รพ.สต.ไทรทอง  ตำบลพระเพลิง</t>
  </si>
  <si>
    <t>รพ.สต.เขาสามสิบ  ตำบลเขาสามสิบ</t>
  </si>
  <si>
    <t>รพ.สต.โคกสูง ตำบลโคกสูง</t>
  </si>
  <si>
    <t>08-โคกสูง</t>
  </si>
  <si>
    <t>รพ.สต.ละลมติม ตำบลโคกสูง</t>
  </si>
  <si>
    <t>รพ.สต.หนองม่วง ตำบลหนองม่วง</t>
  </si>
  <si>
    <t>รพ.สต.ไผ่งาม  ตำบลหนองม่วง</t>
  </si>
  <si>
    <t>รพ.สต.หนองแวง ตำบลหนองแวง</t>
  </si>
  <si>
    <t>รพ.สต.คลองตะเคียน ตำบลหนองแวง</t>
  </si>
  <si>
    <t>รพ.สต.หนองมั่ง ตำบลหนองแวง</t>
  </si>
  <si>
    <t>รพ.สต.โนนหมากมุ่น  ตำบลโนนหมากมุ่น</t>
  </si>
  <si>
    <t>รพ.สต.อ่างศิลา ตำบลโนนหมากมุ่น</t>
  </si>
  <si>
    <t xml:space="preserve">รพ.สต.บ้านซับสิงโต </t>
  </si>
  <si>
    <t>09-วังสมบูรณ์</t>
  </si>
  <si>
    <t xml:space="preserve">สถานีอนามัยเฉลิมพระเกียรติ 60 พรรษา นวมินทราชินี </t>
  </si>
  <si>
    <t>รพ.สต.บ้านวังใหม่ ตำบลวังใหม่</t>
  </si>
  <si>
    <t>รพ.สต.ทุ่งกบินทร์ ตำบลวังใหม่</t>
  </si>
  <si>
    <t>รพ.สต.คลองเจริญสุข  ตำบลวังทอง</t>
  </si>
  <si>
    <t>รพ.สต.บ้านถวายเฉลิมพระเกียรติ บ้านคลองยายอินทร์ ตำบลวังทอง</t>
  </si>
  <si>
    <t>รพ.สต.บ้านช่องกุ่ม</t>
  </si>
  <si>
    <t>ซ่อมแซมหลังคา รพ.สต.บ้านช่องกุ่ม</t>
  </si>
  <si>
    <t>รพ.สต.บ้านแซร์ออ</t>
  </si>
  <si>
    <t>ซ่อมแซมฝ้าเพดานห้องประชุม</t>
  </si>
  <si>
    <t>รพ.สต.บ้านทับใหม่</t>
  </si>
  <si>
    <t>ซ่อมแซมห้องอุบัติเหตุฉุกเฉิน รพ.สต.บ้านทับใหม่</t>
  </si>
  <si>
    <t>รพ.สต.บ้านท่าช้าง</t>
  </si>
  <si>
    <t>ซ่อมแซมหลังคา รพ.สต.</t>
  </si>
  <si>
    <t>รพ.สต.บ้านหนองแวง</t>
  </si>
  <si>
    <t>ซ่อมแซมห้องน้ำเสมอภาค รพ.สต.บ้านหนองแวง</t>
  </si>
  <si>
    <t>ครุภัณฑ์</t>
  </si>
  <si>
    <t>ทดแทน</t>
  </si>
  <si>
    <t>เครื่องตรวจสมรรถภาพทารกในครรภ์สำหรับตรวจเด็กแฝด (Twins Fetal Monitor)</t>
  </si>
  <si>
    <t>เครื่อง</t>
  </si>
  <si>
    <t>1. รหัสครุภัณฑ์ 6515-027-2004/1
2. ปีที่จัดซื้อ 9/8/2560
3. จำนวนที่มี 2 เครื่อง  จำนวนที่ชำรุด 1 เครื่อง
4. แผนกที่ใช้ งานการพยาบาลผู้คลอด
5. เหตุผลความจำเป็น เนื่องจากครุภัณฑ์เกิดการชำรุดเสียหายตามอายุการใช้งานและซ่อมแซมไม่คุ้มค่าเสื่อม</t>
  </si>
  <si>
    <t>เครื่องควบคุมการให้สารละลายทางหลอดเลือดดำ (Infusion pump)</t>
  </si>
  <si>
    <r>
      <t xml:space="preserve">1. รหัสครุภัณฑ์ 6515-025-1001/3, 6515-025-1001/8, 6515-025-1001/9, 6515-025-1001/15, 6515-025-1001/17, 6515-025-1001/19, 6515-025-1001/20, 6515-025-1001/22 และ 6515-025-1001/25 
2. ปีที่จัดซื้อ 10/3/2546, 24/9/2555, 28/11/2555, 28/11/2555, 5/9/2556, 5/3/2557, 10/2/2558, 22/3/2559 และ 22/3/2559 
3. จำนวนที่มี </t>
    </r>
    <r>
      <rPr>
        <sz val="14"/>
        <rFont val="TH SarabunPSK"/>
        <family val="2"/>
      </rPr>
      <t>25</t>
    </r>
    <r>
      <rPr>
        <sz val="14"/>
        <color theme="1"/>
        <rFont val="TH SarabunPSK"/>
        <family val="2"/>
      </rPr>
      <t xml:space="preserve"> เครื่อง จำนวนที่ชำรุด 9 เครื่อง
4. แผนกที่ใช้ งานการพยาบาลผู้ป่วยในสามัญ, งานการพยาบาลผู้ป่วยในพิเศษ
5. เหตุผลความจำเป็น เนื่องจากครุภัณฑ์เกิดการชำรุดเสียหายตามอายุการใช้งาน และทางท้องตลาดไม่มีอะไหล่ทดแทนรวมถึงศูนย์บริการผลิตภัณฑ์ยี่ห้อ Terumo จึงทำให้ไม่สามารถซ่อมแซมได้</t>
    </r>
  </si>
  <si>
    <t>ตู้เย็นเก็บเลือด</t>
  </si>
  <si>
    <t>ตู้</t>
  </si>
  <si>
    <t>1. รหัสครุภัณฑ์ 6515-093-0001/1
2. ปีที่จัดซื้อ 20/5/2555
3. จำนวนที่มี 2 ตู้ จำนวนที่ชำรุด 1 ตู้
4. แผนกที่ใช้ งานเทคนิคการแพทย์
5. เหตุผลความจำเป็น เนื่องจากครุภัณฑ์เกิดการชำรุดเสียหายตามอายุการใช้งานและซ่อมแซมไม่คุ้มค่าเสื่อม</t>
  </si>
  <si>
    <t>เครื่อง sever ระบบ pacs</t>
  </si>
  <si>
    <t>1. รหัสครุภัณฑ์ 6525-007-1002/001
2. ปีที่จัดซื้อ 12/11/2558
3. จำนวนที่มี 1 ตู้ จำนวนที่ชำรุด 1 ตู้
4. แผนกที่ใช้ งานรังสีวิทยา
5. เหตุผลความจำเป็น เนื่องจากครุภัณฑ์เกิดการชำรุดเสียหายตามอายุการใช้งานและซ่อมแซมไม่คุ้มค่าเสื่อม</t>
  </si>
  <si>
    <t>ยูนิตทำฟัน</t>
  </si>
  <si>
    <t>1. รหัสครุภัณฑ์ 6520-007-0001/004
2. ปีที่จัดซื้อ 6/10/2552
3. จำนวนที่มี 6 เครื่อง จำนวนที่ชำรุด 1 เครื่อง
4. แผนกที่ใช้ งานทันตกรรม
5. เหตุผลความจำเป็น เนื่องจากครุภัณฑ์เกิดการชำรุดเสียหายตามอายุการใช้งานและซ่อมแซมไม่คุ้มค่าเสื่อม</t>
  </si>
  <si>
    <t>ถนนคอนกรีตไม่รวมรางระบายน้ำ จำนวน 420 ตรม.</t>
  </si>
  <si>
    <t>งาน</t>
  </si>
  <si>
    <t>1. เลขที่แบบแปลน 2406
2. ปีที่สร้าง 2543
3. จำนวนที่มี 9 เส้น จำนวนที่ชำรุด 3 เส้น
4. แผนกที่ใช้  โรงพยาบาลวัฒนานคร
5. เหตุผลความจำเป็น เนื่องจากถนนมีการสึกหลอตามสภาพอายุการใช้งาน</t>
  </si>
  <si>
    <t xml:space="preserve">1. เลขที่แบบแปลน 10746
2. ปีที่สร้าง 2556
3. จำนวนที่มี  ๒  ห้อง  จำนวนที่ชำรุด  ๑ ห้อง
4. รพ.สต.บ้านหนองตะเคียนบอน  
5. เนื่องจากห้องน้ำมีอายุการใช้งานมากกว่า 20 ปี มีสภาพเกิดรอยรั่วซึมตามผนังและระบบท่อมีสนิมเกิดการพุกร่อน ทำให้ไม่สะดวกต่อการให้บริการ </t>
  </si>
  <si>
    <t>1. เลขที่แบบแปลน  8179 ขนาด 150 ตร.ม.
2. ปีที่สร้าง  2542
3. จำนวนที่มี จำนวนที่ชำรุด
4. แผนกที่ใช้  อาคาร รพ.สต.บ้านช่องกุ่ม
5. เนื่องจากหลังคาเดิมมีอายุการใช้งานมากกว่า 20 ปี มีรอยแตกร้าว รั่วซึม ทำให้มีน้ำรั่วใส่ภายในอาคารเกิดความเสียหายต่อครุภัณฑ์และเอกสารผู้ป่วย รวมทั้งเอกสารทางราชการต่างๆ</t>
  </si>
  <si>
    <t>1. เลขที่แบบแปลน  8710 
2. ปีที่สร้าง  2541
3. จำนวนที่มี จำนวนที่ชำรุด  1 รายการ
4. รพ.สต.บ้านหนองหมากฝ้าย 
5. เนื่องจากห้องอุบัติเหตุฉุกเฉินมีอายุการใช้งานนานเกิน 20 ปี มีน้ำรั่วซึมเข้าตามผนังห้องเมื่อฝนตก และเกิดการชำรุดของฝาเพดาน ทำให้ไม่เป็นไปตามมาตรฐานการให้บริการผู้เข้ารับบริการ</t>
  </si>
  <si>
    <t xml:space="preserve">1. เลขที่แบบแปลน  8710
2. ปีที่สร้าง  2540
3. จำนวนที่มี จำนวนที่ชำรุด  1 งาน
4. รพ.สต.บ้านคลองมะนาว 
5.  เนื่องจากห้องอุบัติเหตุฉุกเฉินมีอายุการใช้งานนานเกิน 20 ปี มีน้ำรั่วซึมเข้าตามผนังห้องเมื่อฝนตก และเกิดการชำรุดของฝาเพดาน ทำให้ไม่เป็นไปตามมาตรฐานการให้บริการผู้เข้ารับบริการ </t>
  </si>
  <si>
    <t>1. เลขที่แบบแปลน  8710
2. ปีที่สร้าง  2541
3. จำนวนที่มี จำนวนที่ชำรุด  1  งาน
4. แผนกที่ใช้  รพ.สต.บ้านแซร์ออ
5. เนื่องจากหลังคาเดิมมีอายุการใช้งานมากกว่า 20 ปี มีรอยแตกร้าว รั่วซึม ทำให้มีน้ำรั่วใส่ฟ้า เพดานภายในอาคารเกิดความเสียหายต่อครุภัณฑ์และเอกสารผู้ป่วย รวมทั้งเอกสารทางราชการต่างๆ</t>
  </si>
  <si>
    <t>1. เลขที่แบบแปลน  8170
2. ปีที่สร้าง 2542
3. จำนวนที่มี จำนวนที่ชำรุด 1งาน
4. แผนกที่ใช้  รพ.สตงบ้านทับใหม่
5. เนื่องจากห้องอุบัติเหตุฉุกเฉินมีอายุการใช้งานนานเกิน 20 ปี มีน้ำรั่วซึมเข้าตามผนังห้องเมื่อฝนตก และเกิดการชำรุดของฝาเพดาน ทำให้ไม่เป็นไปตามมาตรฐานการให้บริการผู้เข้ารับบริการ</t>
  </si>
  <si>
    <t>1. เลขที่แบบแปลน  8710
2. ปีที่สร้าง  2541
3. จำนวนที่มี จำนวนที่ชำรุด  1 งาน
4. รพ.สต.บ้านท่าช้าง
5. เนื่องจากหลังคาเดิมมีอายุการใช้งานมากกว่า 20 ปี มีรอยแตกร้าว รั่วซึม ทำให้มีน้ำรั่วใส่ภายในอาคารเกิดความเสียหายต่อครุภัณฑ์และเอกสารผู้ป่วย รวมทั้งเอกสารทางราชการต่างๆ</t>
  </si>
  <si>
    <t xml:space="preserve">1. เลขที่แบบแปลน  8170
2. ปีที่สร้าง  2536
3. จำนวนที่มี จำนวนที่ชำรุด 1 งาน
4. รพ.สตงบ้านหนองแวง
5.เนื่องจากห้องน้ำมีอายุการใช้งานมากกว่า 20 ปี มีสภาพเกิดรอยรั่วซึมตามผนังและระบบท่อมีสนิมเกิดการพุกร่อน ทำให้ไม่สะดวกต่อการให้บริการ  </t>
  </si>
  <si>
    <t>รพ.สต.บ้านหนองน้ำใส</t>
  </si>
  <si>
    <t>กันสาดรอบอาคาร</t>
  </si>
  <si>
    <t xml:space="preserve">1. เลขที่แบบแปลน  10746
2. ปีที่สร้าง 2540
3. จำนวนที่มี จำนวนที่ชำรุด  1 งาน
4. รพ.สต.หนองน้ำใส
5. เเนื่องจากอาคารมีอายุการใช้งานมากกว่า 20 ปี มีสภาพเกิดรอยรั่วซึมตามผนังขณะฝนตก และทำให้ครุภัณฑ์เสียหาย เอกสารต่าง ๆ ได้รับความเสียหาย </t>
  </si>
  <si>
    <t>รพ.สต.บ้านใหม่ศรีจำปา</t>
  </si>
  <si>
    <t>ซ่อมแซมห้องน้ำเสมอภาค รพ.สต.บ้านใหม่ศรีจำปา</t>
  </si>
  <si>
    <t xml:space="preserve">1. เลขที่แบบแปลน  8170
2. ปีที่สร้าง 2538
3. จำนวนที่มี จำนวนที่ชำรุด  1 งาน
4. รพ.สต.บ้านใหม่ศรีจำปา
5. เเเนื่องจากห้องน้ำมีอายุการใช้งานมากกว่า 20 ปี มีสภาพเกิดรอยรั่วซึมตามผนังและระบบท่อมีสนิมเกิดการพุกร่อน ทำให้ไม่สะดวกต่อการให้บริการ </t>
  </si>
  <si>
    <t>ซ่อมแซมห้องน้ำเสมอภาค รพ.สต.บ้านห้วยโจด</t>
  </si>
  <si>
    <t xml:space="preserve">1. เลขที่แบบแปลน  8710/36 อาคารสถานีอนามัย 150
2. ปีที่สร้าง  2563
3. จำนวนที่มี จำนวนที่ชำรุด 1 งาน
4. รพ.สตงบ้านห้วยโจด
5. .เนื่องจากห้องน้ำที่มีอยู่ชำรุด และยังไม่เพียงพอต่อการให้บริการประชาชนที่มารับบริการ และเป็นห้องน้ำแบบนั่งราบ ไม่เหมาะกับการให้บริการสำหรับผู้สูงอายุ ผู้พิการ   </t>
  </si>
  <si>
    <t>รพ.สต.บ้านหนองเทา</t>
  </si>
  <si>
    <t>ซ่อมแซมห้องน้ำเสมอภาค รพ.สต.บ้านหนองเทา</t>
  </si>
  <si>
    <t xml:space="preserve">1. เลขที่แบบแปลน   8170
2. ปีที่สร้าง 2540
3. จำนวนที่มี จำนวนที่ชำรุด  1  งาน
4. รพ.สต.บ้านหนองเทา
5.เนื่องจากห้องน้ำมีอายุการใช้งานมากกว่า 20 ปี มีสภาพเกิดรอยรั่วซึมตามผนังและระบบท่อมีสนิมเกิดการพุกร่อน ทำให้ไม่สะดวกต่อการให้บริการ  </t>
  </si>
  <si>
    <t xml:space="preserve">1. เลขที่แบบแปลน  8170
2. ปีที่สร้าง 2536
3. จำนวนที่มี จำนวนที่ชำรุด 1 งาน
4. รพ.สตงบ้านหนองแวง
5.เนื่องจากห้องน้ำมีอายุการใช้งานมากกว่า 20 ปี มีสภาพเกิดรอยรั่วซึมตามผนังและระบบท่อมีสนิมเกิดการพุกร่อน ทำให้ไม่สะดวกต่อการให้บริการ  </t>
  </si>
  <si>
    <t>รถตู้ 12 ที่นั่ง</t>
  </si>
  <si>
    <t xml:space="preserve">ทดแทน รถ 12 ที่นั่งคันเดิม  ทะเบียน นข 2135  หมายเลขครุภัณฑ์ 2310-003-0002/2 ได้มา เมื่อ ปี พ.ศ. 2553 ซึ่งมีสภาพชำรุด เครื่องยนต์มีเสียงดัง กินน้ำมันเครื่อง  หมดค่าเสื่อม 
</t>
  </si>
  <si>
    <t>เครื่องควบคุมการให้สารน้ำทางหลอดเลือดดำชนิด 1 สาย( Infusion Pump )</t>
  </si>
  <si>
    <t>ใช้ในงาน ER                                                                                                                                            รหัสครุภัณฑ์                                                                                                                                        1. 6515-025-1001     รับ  21/2/2557..                                                                                              2.6515-025-1001/23   รับ.20/1/2560.                                                                                                 3.6515-027-2002/266. รับ  26/10/2561                                                                                                      4. 6515-025-1001-16  รับ 20 /01/2560                                                                                                  5. 6515-025-1001-17  รับ 20 /01/2560                                                                                                  6. 6515-025-1001-18        รับ 20 /01/2560                                                                เดิมมี 3 เครื่อง   ชำรุดเครื่องไม่สามารถปรับอัตราการไหลได้ และอายุการใช้งานมากกว่า 5 ปีจำนวน 2 เครื่อง
 -ไม่เพียงพอสำหรับผู้ป่วยวิกฤตฉุกเฉินใน ER ,EMS ,Refer (ผู้ป่วยฉุกเฉินใช้พร้อมกัน 3- 4 ราย)  ผู้ป่วยวิกฤติฉุกเฉินสีแดง,ชมพู,เหลือง ปี 2565(ต.ค-ก.ค) 5,256 ราย เฉลี่ย 18 ราย/วัน</t>
  </si>
  <si>
    <t>เครื่องวัดความดันโลหิตชนิดอัตโนมัติ พร้อมวัดความอิ่มตัวของออกซิเจนในเลือด (Automatic Blood Pressure with Pulse Oximeter)</t>
  </si>
  <si>
    <r>
      <t xml:space="preserve">ใช้ในงาน ER                                                                                                                                           รหัสครุภัณฑ์                                                                                                                                         1. 6515-029-0101/6   รับ 10/8/2555                                                                                          2.6515-069-0001/269   รับ.26/10/2561                                                                                                  3.6515-069-0001/270. รับ  26/10/2561                                                                                      -เดิมมี 2 เครื่อง ชำรุดเครื่องเปิดไม่ติดและอายุการใช้งานมากกว่า 5 ปีจำนวน 2 เครื่องไม่เพียงพอในการใช้งานผู้ป่วยที่มารับบริการงานอุบัติเหตุฉุกเฉินปี 2565 จำนวน 18,803  ราย  เฉลี่ย 62.67 ราย/วัน                                                        - ใช้จุดคัดกรองหน้า ER 1  เครื่อง(ของเดิมชำรุด)                                                                                              - ใช้ในห้องพ่นยา 1 เครื่องตุฉุกเฉินดิมไม่มีใช้ประจำห้อง                                                                                    </t>
    </r>
    <r>
      <rPr>
        <sz val="14"/>
        <rFont val="TH SarabunPSK"/>
        <family val="2"/>
      </rPr>
      <t>- ใช้ในห้องตรวจผู้ป่วยทั่วไป 1 เครื่อง</t>
    </r>
  </si>
  <si>
    <t>เครื่องดูดเสมหะ</t>
  </si>
  <si>
    <t xml:space="preserve"> ทดแทนหมายเลขครุภัณฑ์6515-037-0001-15                    จัดซื้อ18/04/2551และหมายเลขครุภัณฑ์6515-037-0001-18จัดซื้อ13/12/2555 ปัจจุบันชำรุดใช้งานไม่ได้เครื่องไม่ทำงาน ปัจจุบันมี2เครื่องความต้องการใช้งานสูงสุด6เครื่อง/วัน 
</t>
  </si>
  <si>
    <t>เครื่องวัดความดันตั้งพื้น</t>
  </si>
  <si>
    <t xml:space="preserve">1. เลขที่แบบแปลน/รหัสครุภัณฑ์ ทดแทนหมายครุภัณฑ์6515-027-2002-1จัดซื้อ17/08/59 ทดแทนหมายครุภัณฑ์6515-069-0002-046จัดซื้อ28/08/60และ ทดแทนหมายครุภัณฑ์6515-069-0002-062จัดซื้อ28/08/60 ปัจจุบันชำรุดใช้งานไม่ได้เครื่องไม่ทำงาน ปัจจุบันมี2เครื่องความต้องการใช้งานสูงสุด6เครื่อง/วัน 
</t>
  </si>
  <si>
    <t>เตียงเคลื่อนย้ายผู้ป่วยปรับระดับไฮดรอลิก ( hydraulic adjustable patient transport bed )</t>
  </si>
  <si>
    <t xml:space="preserve">ใช้ในงาน ER                                                                                                                                            รหัสครุภัณฑ์                                                                                                                                         1. 6530-038-0002/1   รับ 6/2/2551                                                                                          2.6530-038-0002/2    รับ 6/2/2551                                                                                                        - เดิมมี 12 คันชำรุดโครงล้อบิดจำนวน  8 คันและหมดค่าเสื่อม อายุการใช้งานมากกว่า 10 ปี  และไม่เพียงพอกับจำนวนผู้ป่วยที่มารับบริการซึ่งผู้ป่วยที่มารับบริการงานอุบัติเหตุฉุกเฉินที่ใช้รถนอน ปี 2565(ต.ค-ก.ค)  จำนวน10,993 ราย  37 ราย/วัน และต่อวันใช้รถนอนพร้อมกันทั้งโรงพยาบาล 13-15 คัน  </t>
  </si>
  <si>
    <t>เตียงเคลื่อนย้ายผู้ป่วยปรับระดับมือหมุน ( Hand-cranked adjustable patient transport bed )</t>
  </si>
  <si>
    <t xml:space="preserve">ใช้ในงาน ER                                                                                                                                          รหัสครุภัณฑ์                                                                                                                              1.6530-038-0002/4 รับ  29/9/2549                                                                                                        2. 6530-038-0002/5 รับ 29/9/2549                                                                                                        3. 3920-005-2204/1 รับ 16/9/2556                                                                                                         4.3920-005-2204/2   รับ 16/9/2556                                                                                     5.6530-038-0002/6   รับ  28/3/2560                                                                                   6.6530-001-0003/24   รับ 28/3/2560                                                                                                      - เดิมมี 12 คันชำรุดโครงล้อบิดจำนวน  8 คันและหมดค่าเสื่อม อายุการใช้งานมากกว่า 10 ปี  และไม่เพียงพอกับจำนวนผู้ป่วยที่มารับบริการซึ่งผู้ป่วยที่มารับบริการงานอุบัติเหตุฉุกเฉินที่ใช้รถนอน ปี 2565(ต.ค-ก.ค)  จำนวน10,993 ราย  37 ราย/วัน และต่อวันใช้รถนอนพร้อมกันทั้งโรงพยาบาล 13-15 คัน  </t>
  </si>
  <si>
    <t>เครื่องวัดความดันโลหิตชนิดอัตโนมัติแบบสอดแขน</t>
  </si>
  <si>
    <t xml:space="preserve">ใช้ในงาน ER                                                                                                                                         รหัสครุภัณฑ์                                                                                                                                         1. 6515-069-0001/11   รับ 13/12/2555                                                                                                  - เดิมมี 1 เครื่อง ของเดิมชำรุดเครื่องเปิดติดๆดับๆและไม่สามารถวัดค่าความดันโลหิตได้  ใช้ในการดูแลผู้ป่วยไม่ฉุกเฉินที่มารับบริการงาน ER ผู้ป่วยไม่ฉุกเฉินที่มารับบริการงานอุบัติเหตุฉุกเฉินปี 2565(ต.ค-ก.ค) จำนวน 13,547 ราย เฉลี่ย 46 ราย/วัน </t>
  </si>
  <si>
    <t>เตียง</t>
  </si>
  <si>
    <t>รพ.สต.นางาม</t>
  </si>
  <si>
    <t>ยูนิตทันตกรรม</t>
  </si>
  <si>
    <t xml:space="preserve">1. เลขที่แบบแปลน/รหัสครุภัณฑ์  65200401/1
2. ปีที่สร้าง/ปีที่จัดซื้อ ได้รับเมื่อปี 2550
3. จำนวนที่มี จำนวนที่ชำรุด มีจำนวน 1 ชุด สถาพชำรุดใช้การไม่ได้
4. แผนกที่ใช้  ใช้ประจำที่แผนกทันตกรรม รพ.สต.นางาม
5. เหตุผลความจำเป็น (บรรยายสภาพที่ชำรุด) อุปกรณ์แตกหัก เปื่อยยุ่ย สภาพทรุดโทรมมาก </t>
  </si>
  <si>
    <t>รพ.สต.ทัพเซียม</t>
  </si>
  <si>
    <t>รั้วคอนกรีตบล็อค</t>
  </si>
  <si>
    <t>เมตร</t>
  </si>
  <si>
    <t>1. เลขที่แบบแปลน/รหัสครุภัณฑ์ แบบ 0323
2. ปีที่สร้าง/ปีที่จัดซื้อ สร้างปี 2542
3. จำนวนที่มี จำนวนที่ชำรุด จำนวน 1 ชุด ปัจจุบันชำรุด
4. แผนกที่ใช้ รพ.สต.ทัพเซียม
5. เหตุผลความจำเป็น (บรรยายสภาพที่ชำรุด) รั้วอยู่ในสภาพำรุดทรุดโทรมมาก ลวดหนามขาด เสาผุกร่อน</t>
  </si>
  <si>
    <t>รพ.สต.รัตนะ</t>
  </si>
  <si>
    <t>1. เลขที่แบบแปลน/รหัสครุภัณฑ์ แบบ 0323
2. ปีที่สร้าง/ปีที่จัดซื้อ สร้างปี 2542
3. จำนวนที่มี จำนวนที่ชำรุด จำนวน 1 ชุด ปัจจุบันชำรุด
4. แผนกที่ใช้ รพ.สต.รัตนะ
5. เหตุผลความจำเป็น (บรรยายสภาพที่ชำรุด) รั้วอยู่ในสภาพำรุดทรุดโทรมมาก ลวดหนามขาด เสาผุกร่อน</t>
  </si>
  <si>
    <t>ถนน คสล.(รวมไหล่ทางและรางระบายน้ำ) เลขที่แบบ 2406 (อ้างอิงตามรอบการอัพเดตของกองแบบแผน กรมสนับสนุนบริการสุขภาพ (ปรับปรุง 7 ม.ค. 2565) )</t>
  </si>
  <si>
    <t>ตร.ม.</t>
  </si>
  <si>
    <t xml:space="preserve">1. เลขที่แบบแปลน 2406
2. เหตุผลความจำเป็น : เนื่องจากถนนเดิมเป็นถนนลูกรัง ทำให้ในช่วงฤดูฝนทำให้ไม่สะดวกแก่ประชาชนที่มารับบริการ"
</t>
  </si>
  <si>
    <t>รพ.สต.อ่างศิลา</t>
  </si>
  <si>
    <t>รั้วคอนกรีตบล๊อค</t>
  </si>
  <si>
    <t>เพื่อรักษาทรัพย์สินของทางราชการและความปลอดภัยในชีวิตและทรัพยืสินของเจ้าหน้าที่ที่ปฏิบัติงาน</t>
  </si>
  <si>
    <t>รพ.สต.โนนหมากมุ่น</t>
  </si>
  <si>
    <t>รพ.สต.คลองตะเคียน</t>
  </si>
  <si>
    <t>รพ.สต.หนองแวง</t>
  </si>
  <si>
    <t>ปรับปรุงลานจอดรถด้านหน้าอาคาร</t>
  </si>
  <si>
    <t>เพื่อรองรับผู้ป่วยและประชาชนที่มารับบริการที่สถานบริการ</t>
  </si>
  <si>
    <t>ละลมติม</t>
  </si>
  <si>
    <t>ปรับปรุงเฟสไฟฟ้า</t>
  </si>
  <si>
    <t>เฟส</t>
  </si>
  <si>
    <t>เพื่อให้มีกระแสไฟฟ้าที่เพียงพอสำหรับการให้บริการประชาชนในหน่วยบริการและป้องกันมิให้อุปกรณ์ไฟฟ้าในหน่วยบริการได้รับความเสียหาย</t>
  </si>
  <si>
    <t>ไผ่งาม</t>
  </si>
  <si>
    <t>อ่างศิลา</t>
  </si>
  <si>
    <t>หม้อพาราฟิน</t>
  </si>
  <si>
    <t>หม้อ</t>
  </si>
  <si>
    <t>ไม่มีให้บริการผู้ป่วยกายภาพบำบัด</t>
  </si>
  <si>
    <t>เครื่องอัลตร้าซาวน์เพื่อการรักษา</t>
  </si>
  <si>
    <t>ที่นอนลม</t>
  </si>
  <si>
    <t>มีเดิม 3 หลัง ไม่เพียงพอต่อการให้บริการเนื่องจากมีผู้ป่วยติดเตียงเพิ่มขึ้น</t>
  </si>
  <si>
    <t>เครื่องผลิตออกซิเจนขนาด 10 ลิตร</t>
  </si>
  <si>
    <t>มีเดิม 1 เครื่อง ไม่เพียงพอต่อการให้บริการเนื่องจากมีผู้ป่วยติดเตียงเพิ่มขึ้น</t>
  </si>
  <si>
    <t>เครื่องจี้ห้ามเลือดและตัดเนื้อเยื่อด้วยไฟฟ้าขนาดไม่น้อย 120 วัตต์</t>
  </si>
  <si>
    <t>ขอเพิ่มเนื่องจากไม่มีให้บริการผู้ป่วย</t>
  </si>
  <si>
    <t>ชุด Laryngoscope</t>
  </si>
  <si>
    <t>ชุด</t>
  </si>
  <si>
    <t>ทดแทนของเดิมที่เสื่อมสภาพ ช่วยบริการผู้ป่วยฉุกเฉิน หมายเลข 6515-022-3101/001,6515-022-3101/002</t>
  </si>
  <si>
    <t>เครื่องวัดออกซิเจนในเลือดของทารก</t>
  </si>
  <si>
    <t>รพ.สต.ละลมติม</t>
  </si>
  <si>
    <t>รพ.สต.หนองมั่ง</t>
  </si>
  <si>
    <t>ชดเชยสื่งที่ชำรุด</t>
  </si>
  <si>
    <t>รพ.สต.โคกสูง</t>
  </si>
  <si>
    <t>เครื่องชั่งน้ำหนักแบบดิจิตอลพร้อมที่วัดส่วนสูง</t>
  </si>
  <si>
    <t>ใช้บริการผู้ป่วยใน PCU</t>
  </si>
  <si>
    <t>เครื่องปรับอากาศ 12000 BTU</t>
  </si>
  <si>
    <t>เครื่องปรับอากาศแบบแยกส่วน แบบติดผนัง  (ระบบ Inverter) ขนาด 18,000 บีทียู</t>
  </si>
  <si>
    <t>เครื่องปรับอากาศแบบแยกส่วน แบบตั้งพื้นหรือแบบแผนขนาด18000 บีทียู</t>
  </si>
  <si>
    <t>เพื่อใช้บริการผู้ป่วย</t>
  </si>
  <si>
    <t>รพ.สต.หนองม่วง</t>
  </si>
  <si>
    <t>เครื่องปรับอากาศชนิดแขวนขนาด 18,000 BTU(ระบบInverter)</t>
  </si>
  <si>
    <t>กล้องโทรทัศน์วงจรปิดชนิดเครือข่าย แบบมุมมองคงที่สำหรับติดตั้งภายนอกอาคาร สำหรับใช้ในงานรักษาความปลอดภัยทั่วไป</t>
  </si>
  <si>
    <t>ทาสีรั้วด้านหน้า รพ.สต.</t>
  </si>
  <si>
    <t>แห่ง</t>
  </si>
  <si>
    <t>เครื่องซักผ้าแบบอุตสาหกรรมขนาด 125 ปอนด์</t>
  </si>
  <si>
    <t>1. เลขที่แบบแปลน/รหัสครุภัณฑ์   3510-012-0001/001
2. ปีที่สร้าง/ปีที่จัดซื้อ    1 ก.พ. 2561
3. แผนกที่ใช้ ซักฟอก
4. เหตุผลความจำเป็น  รพ.มีเพียง 1 เครื่องและใช้งานมานานกว่า 4 ปีมีบางส่วนชำรุดใช้งานได้ไม่เต็มประสิทธิภาพ</t>
  </si>
  <si>
    <t>เครื่องกำเนิดไฟฟ้าขนาด 300 kw</t>
  </si>
  <si>
    <t>1. เลขที่แบบแปลน/รหัสครุภัณฑ์   3527-012-0001/001
2. ปีที่สร้าง/ปีที่จัดซื้อ   16 มิ.ย.57
3. แผนกที่ใช้ ซ่อมบำรุง
4. เหตุผลความจำเป็น  รพ.มีเพียง 1 เครื่องและใช้งานมานานกว่า 8 ปีมีบางส่วนชำรุดและเสื่อมใช้งานได้ไม่เต็มประสิทธิภาพ อีกทั้งทาง รพ.มีตึกบริการเพิ่มขึ้นจากเดิม 3 ตึกแต่สร้างมาทำให้การใช้งานเพิ่มมากขึ้น</t>
  </si>
  <si>
    <t>ครุภัณฑ์การแพทย์</t>
  </si>
  <si>
    <t>เครื่องวัดความดันโลหิตอัตโนมัติชนิดสอดแขน และเครื่องชั่งน้ำหนักพร้อมระบบเชื่อมต่อและแสดงผลบบฐานข้อมูลโรงพยาบาล</t>
  </si>
  <si>
    <t xml:space="preserve">ทดแทนเครื่องเดิมที่ชำรุด 1. 6515-069-1301/004
2.. 6515-069-1302/001
3.. 6515-069-1203/001          4. 6515-069-1301/003  5.6530-008-0521/002  6. 6530-008-0521/001 ทั้ง6เครื่อง ใช้ให้บริการที่งานการพยาบาลผู้ป่วยนอก ซึ่งมีผู้รับบริการปี2564 =33,762  ครั้ง  ปี2565(ตค.64-กค.65)ผู้รับบริการ =37,109 ครั้ง
</t>
  </si>
  <si>
    <t xml:space="preserve">รถพยาบาล (รถตู้) ปริมาตรกระบอกสูบไม่ต่ากว่า 2,400 ซีซี </t>
  </si>
  <si>
    <t>คัน</t>
  </si>
  <si>
    <t>1รหัสครุภัณฑ์  2310-004-0001/006
2.ปีที่จัดซื้อ  2554
3. จำนวนที่มี 3 คัน   จำนวนที่ชำรุด 1 คัน
4. แผนกที่ใช้  ยานพาหนะ
5. เหตุผลความจำเป็น เนื่องจาก อายุการใช้งาน 12 ปี ซ่อมบ่อย หลังคารั่วหลายจุด ไม่คุ้มค่าซ่อม</t>
  </si>
  <si>
    <t>ตู้อบลมร้อน ขนด 250 ลิตร</t>
  </si>
  <si>
    <t xml:space="preserve">1. รหัสครุภัณฑ์  6515-09-3901/2,6515-039-301/4
2. /ปีที่จัดซื้อ 2549
3. จำนวนที่มี 4 จำนวนที่ชำรุด 2 เครื่อง
4. แผนกที่ใช้ งานผลิตยาสมุนไพร
5. เหตุผลความจำเป็น เครื่องเสียเกิดจากการไหมของเครื่องไม่ตัดความร้อนซ่อมไม่ได้ </t>
  </si>
  <si>
    <t xml:space="preserve">เครื่องควบคุมการให้สารน้ำทางหลอดเลือดดำชนิด 1 สาย </t>
  </si>
  <si>
    <t>1. เลขที่แบบแปลน/รหัสครุภัณฑ์  6530-001-2111/101,6515-025-1001/082
2. ปีที่สร้าง/ปีที่จัดซื้อ 2559
3. จำนวนที่มี   4 เครื่อง จำนวนที่ชำรุด 2 เตรื่อง
4. แผนกที่ใช้ ER 
5. เหตุผลความจำเป็น เปิดไม่ติด ไม่คุ้มค่าการซ่อม</t>
  </si>
  <si>
    <t>รพ.สต. ตาหลังใน</t>
  </si>
  <si>
    <t xml:space="preserve">เครื่องหมุนเหวี่ยงเพื่อตรวจปริมาตรเม็ดเลือดแดงอัดแน่น (Hematocrit centrifuge) </t>
  </si>
  <si>
    <r>
      <rPr>
        <sz val="14"/>
        <color rgb="FF0070C0"/>
        <rFont val="TH SarabunPSK"/>
        <family val="2"/>
      </rPr>
      <t>1. รหัสครุภัณฑ์  สอ.1-6515-006-0001/2
2. ปีที่จัดซื้อ พ.ศ. 2551</t>
    </r>
    <r>
      <rPr>
        <sz val="14"/>
        <color theme="1"/>
        <rFont val="TH SarabunPSK"/>
        <family val="2"/>
      </rPr>
      <t xml:space="preserve">
3. จำนวนที่มี 1 เครื่อง จำนวนที่ชำรุด 1 เครื่อง
4. แผนกที่ใช้  รพสต. งานรักษาพยาบาลและงานอนามัยโรงเรียน
5. เหตุผลความจำเป็น ใช้สำหรับดูความเข้มข้นของเม็ดเลือดแดงในผู้มารับบริการที่มีภาวะซีดและความผิดปกติของเด็กนักเรียนชั้นประถมศึกษาปีที่ 1</t>
    </r>
  </si>
  <si>
    <t>เครื่องชั่งน้ำหนักเด็ก แบบนอน</t>
  </si>
  <si>
    <r>
      <rPr>
        <sz val="14"/>
        <color rgb="FF0070C0"/>
        <rFont val="TH SarabunPSK"/>
        <family val="2"/>
      </rPr>
      <t>1. รหัสครุภัณฑ์  สอ.1-6530-008-0311/2
2. ปีที่จัดซื้อ พ.ศ. 2552</t>
    </r>
    <r>
      <rPr>
        <sz val="14"/>
        <color theme="1"/>
        <rFont val="TH SarabunPSK"/>
        <family val="2"/>
      </rPr>
      <t xml:space="preserve">
3. จำนวนที่มี 1  เครื่อง จำนวนที่ชำรุด 1 เครื่อง
4. แผนกที่ใช้  รพสต. งานรักษาพยาบาลและงานส่งเสริมสุขภาพ
5. เหตุผลความจำเป็น ใช้สำหรับคัดกรองประวัติก่อนเข้้าสู่กระบวนการรักษาพยาบาลและการได้รับวัคซีนสร้างเสริมภูมิคุ้มกันโรค</t>
    </r>
  </si>
  <si>
    <t>รพ.สต. ทุ่งมหาเจริญ</t>
  </si>
  <si>
    <t>เครื่องฟังเสียงหัวใจเด็กในครรภ์สำหรับศูนย์สุขภาพชุมชน</t>
  </si>
  <si>
    <r>
      <rPr>
        <sz val="14"/>
        <color rgb="FFFF0000"/>
        <rFont val="TH SarabunPSK"/>
        <family val="2"/>
      </rPr>
      <t>1. รหัสครุภัณฑ์  6515-027-1005-001
2. ปีที่จัดซื้อ 2554</t>
    </r>
    <r>
      <rPr>
        <sz val="14"/>
        <color theme="1"/>
        <rFont val="TH SarabunPSK"/>
        <family val="2"/>
      </rPr>
      <t xml:space="preserve">
3. จำนวนที่มี จำนวนที่ชำรุด
4. แผนกที่ใช้ รพสต งาน ส่งเสริมสุขภาพ
5. เหตุผลความจำเป็น ฟังเสียงไม่ได้ยิน</t>
    </r>
  </si>
  <si>
    <t>เครื่องวัดความดันโลหิตแบบปรอทตั้งพื้น</t>
  </si>
  <si>
    <r>
      <rPr>
        <sz val="14"/>
        <color rgb="FFFF0000"/>
        <rFont val="TH SarabunPSK"/>
        <family val="2"/>
      </rPr>
      <t>1. รหัสครุภัณฑ์  6515-069-1301-002
2. ปีที่จัดซื้อ 2557</t>
    </r>
    <r>
      <rPr>
        <sz val="14"/>
        <color theme="1"/>
        <rFont val="TH SarabunPSK"/>
        <family val="2"/>
      </rPr>
      <t xml:space="preserve">
3. จำนวนที่มี 2 เครื่อง จำนวนที่ชำรุด 1 เครื่อง
4. แผนกที่ใช้  รพสต งานรักษาพยาบาล
5. เหตุผลความจำเป็น ท่อปรอทชำรุด ใช้การไม่ได้</t>
    </r>
  </si>
  <si>
    <t>เครื่องวัดความดันแบบปรอทตั้งโต๊ะ</t>
  </si>
  <si>
    <r>
      <rPr>
        <sz val="14"/>
        <color rgb="FFFF0000"/>
        <rFont val="TH SarabunPSK"/>
        <family val="2"/>
      </rPr>
      <t>1. รหัสครุภัณฑ์  6515-069-1301-001
2. ปีที่จัดซื้อ 2557</t>
    </r>
    <r>
      <rPr>
        <sz val="14"/>
        <color theme="1"/>
        <rFont val="TH SarabunPSK"/>
        <family val="2"/>
      </rPr>
      <t xml:space="preserve">
3. จำนวนที่มี จำนวนที่ชำรุด
4. แผนกที่ใช้ รพสต  งานรักษาพยาบาล
5. เหตุผลความจำเป็น (บรรยายสภาพที่ชำรุด)</t>
    </r>
  </si>
  <si>
    <t>รพ.สต.คลองจระเข้</t>
  </si>
  <si>
    <t>เครื่องมัลติมีเดียโปรเจคเตอร์ระดับ XGA ขนาด 3,500 ANSI Lumens</t>
  </si>
  <si>
    <t xml:space="preserve">1. เลขที่แบบแปลน/รหัสครุภัณฑ์  - 205ว-6730-007-0001/001
2. ปีที่สร้าง/ปีที่จัดซื้อ    26 ส.ค.2554
3. จำนวนที่มี  - 1   จำนวนที่ชำรุด - 1
4. แผนกที่ใช้  รพ.สต.
5. เหตุผลความจำเป็น (บรรยายสภาพที่ชำรุด) แสงไม่ค่อยสว่าง สีไม่ชัดเจน  </t>
  </si>
  <si>
    <t>จอรับภาพ ชนิดมอเตอร์ไฟฟ้าขนาดเส้นทะแยงมุม 120 นิ้ว</t>
  </si>
  <si>
    <t xml:space="preserve">1. เลขที่แบบแปลน/รหัสครุภัณฑ์  - 205ว-6730-007-0001/001
2. ปีที่สร้าง/ปีที่จัดซื้อ    26 ส.ค.2554
3. จำนวนที่มี  - 1   จำนวนที่ชำรุด - 1
4. แผนกที่ใช้  รพ.สต.
5. เหตุผลความจำเป็น (บรรยายสภาพที่ชำรุด) ขาตั้งจอหักชำรุด สีจอซีด  </t>
  </si>
  <si>
    <t>รพสต. คลองตะเคียนชัย</t>
  </si>
  <si>
    <r>
      <rPr>
        <sz val="14"/>
        <color rgb="FFFF0000"/>
        <rFont val="TH SarabunPSK"/>
        <family val="2"/>
      </rPr>
      <t>1. รหัสครุภัณฑ์   รพ.สต.3740-002-02/001   
2. ปีที่จัดซื้อ พ.ศ. 2556</t>
    </r>
    <r>
      <rPr>
        <sz val="14"/>
        <color theme="1"/>
        <rFont val="TH SarabunPSK"/>
        <family val="2"/>
      </rPr>
      <t xml:space="preserve">
3. จำนวนที่มี 1   ชุด      จำนวนที่ชำรุด     1  ชุด
4. แผนกที่ใช้  รพสต. งานบริหาร รพ.สต.
5. เหตุผลความจำเป็น ใช้ป้องกันความปลอดภัยของเจ้าหน้าที่และทรัพย์สิยทางราชการ</t>
    </r>
  </si>
  <si>
    <t>รพ.สต. คลองตะเคียนชัย</t>
  </si>
  <si>
    <t>เครื่องคอมพิวเตอร์ สำหรับงานประมวลผล PC  (จอขนาดไม่น้อยกว่า 19 นิ้ว)</t>
  </si>
  <si>
    <r>
      <rPr>
        <sz val="14"/>
        <color rgb="FFFF0000"/>
        <rFont val="TH SarabunPSK"/>
        <family val="2"/>
      </rPr>
      <t>1. รหัสครุภัณฑ์   รพ.สต.3740-002-02/001   รพ.สต.3740-002-02/002   รพ.สต.3740-002-02/003
2. ปีที่จัดซื้อ พ.ศ. 2550</t>
    </r>
    <r>
      <rPr>
        <sz val="14"/>
        <color theme="1"/>
        <rFont val="TH SarabunPSK"/>
        <family val="2"/>
      </rPr>
      <t xml:space="preserve">
3. จำนวนที่มี 4 เครื่อง จำนวนที่ชำรุด 3 เครื่อง
4. แผนกที่ใช้  รพสต. งานรักษาพยาบาลและงานบันทึกข้อมูล
5. เหตุผลความจำเป็น ใช้สำหรับบันทึกประวัติการรักษาพยาบาลผู้มารับบริการและบันทึกข้อมูลผลการปฏิบัติงานใน </t>
    </r>
  </si>
  <si>
    <t>เครื่องคอมพิวเตอร์ สำหรับงานประมวลผล แบบที่ 1 (จอขนาดไม่น้อยกว่า 19 นิ้ว)</t>
  </si>
  <si>
    <r>
      <rPr>
        <sz val="14"/>
        <color rgb="FF0070C0"/>
        <rFont val="TH SarabunPSK"/>
        <family val="2"/>
      </rPr>
      <t>1. รหัสครุภัณฑ์   รพ.สต.3740-002-02/001   สอ.1-7440-001-0006/7  2   สอ.1-7440-001-0006/8 สอ.1-7440-001-0006/11</t>
    </r>
    <r>
      <rPr>
        <sz val="14"/>
        <color rgb="FFFF0000"/>
        <rFont val="TH SarabunPSK"/>
        <family val="2"/>
      </rPr>
      <t xml:space="preserve">
</t>
    </r>
    <r>
      <rPr>
        <sz val="14"/>
        <color rgb="FF0070C0"/>
        <rFont val="TH SarabunPSK"/>
        <family val="2"/>
      </rPr>
      <t>2. ปีที่จัดซื้อ พ.ศ. 2552 2 เครื่อง  ปีที่จัดซื้อ  พ.ศ.2555</t>
    </r>
    <r>
      <rPr>
        <sz val="14"/>
        <color theme="1"/>
        <rFont val="TH SarabunPSK"/>
        <family val="2"/>
      </rPr>
      <t xml:space="preserve">
3. จำนวนที่มี 5 เครื่อง จำนวนที่ชำรุด 3 เครื่อง
4. แผนกที่ใช้  รพสต. งานรักษาพยาบาลและงานบันทึกข้อมูล
5. เหตุผลความจำเป็น ใช้สำหรับบันทึกประวัติการรักษาพยาบาลผู้มารับบริการและบันทึกข้อมูลผลการปฏิบัติงานใน </t>
    </r>
  </si>
  <si>
    <t>เครื่องคอมพิวเตอร์ PC  สำหรับงานประมวลผล</t>
  </si>
  <si>
    <r>
      <rPr>
        <sz val="14"/>
        <color rgb="FFFF0000"/>
        <rFont val="TH SarabunPSK"/>
        <family val="2"/>
      </rPr>
      <t>1. รหัสครุภัณฑ์  7440-002-007/003
2. ปีที่จัดซื้อ 2552</t>
    </r>
    <r>
      <rPr>
        <sz val="14"/>
        <color theme="1"/>
        <rFont val="TH SarabunPSK"/>
        <family val="2"/>
      </rPr>
      <t xml:space="preserve">
3. จำนวนที่มี 9 เครื่อง จำนวนที่ชำรุด 1 เครื่อง
4. แผนกที่ใช้  รพสต งานรักษาพยาบาล
5. เหตุผลความจำเป็น (บรรยายสภาพที่ชำรุด)</t>
    </r>
  </si>
  <si>
    <t>ชุดลำโพงพร้อมไมค์โครโฟนชนิดพกพาเป็นชุดลำโพงเคลื่อนที่ชนิดที่มีภาพขยายเสียงในตัวกำลังขับให้น้อยกว่า 250 วัตต์</t>
  </si>
  <si>
    <r>
      <rPr>
        <sz val="14"/>
        <color rgb="FFFF0000"/>
        <rFont val="TH SarabunPSK"/>
        <family val="2"/>
      </rPr>
      <t>1. รหัสครุภัณฑ์ 5835-001-0002/001
2. ปีที่จัดซื้อ 2544</t>
    </r>
    <r>
      <rPr>
        <sz val="14"/>
        <color theme="1"/>
        <rFont val="TH SarabunPSK"/>
        <family val="2"/>
      </rPr>
      <t xml:space="preserve">
3. จำนวนที่มี 1 เครื่อง จำนวนที่ชำรุด  1 เครื่อง
4. แผนกที่ใช้ รพสต งานสุขศึกษา
5. เหตุผลความจำเป็น ภาคขยายเสียง เสียหาย ไม่มีแรงขับเสียงไปลำโพง</t>
    </r>
  </si>
  <si>
    <t>รพสต บ้านท่าตาสี</t>
  </si>
  <si>
    <t>เครื่องพ่นฝอยละเอียด (ULV) สะพายหลัง เครื่อง
ระบบโรตารี่คอมเพรสเซอร์ (Rotary Compressor)
ที่ใช้ในงานสาธารณสุข</t>
  </si>
  <si>
    <r>
      <rPr>
        <sz val="14"/>
        <color rgb="FFFF0000"/>
        <rFont val="TH SarabunPSK"/>
        <family val="2"/>
      </rPr>
      <t>1. รหัสครุภัณฑ์  ทส.3740-002-02/001
2. ปีที่จัดซื้อ 2557</t>
    </r>
    <r>
      <rPr>
        <sz val="14"/>
        <color theme="1"/>
        <rFont val="TH SarabunPSK"/>
        <family val="2"/>
      </rPr>
      <t xml:space="preserve">
3. จำนวนที่มี 1 เครื่อง จำนวนที่ชำรุด 1 เครื่อง
4. แผนกที่ใช้  รพสต งานควบคุมโรค
5. เหตุผลความจำเป็น โรตารี่ชำรุด พ่นสารเคมีไม่ออก</t>
    </r>
  </si>
  <si>
    <t>เครื่องพ่นฝอยละเอียด (ULV) สะพายหลัง เครื่อง
ระบบโรตารี่คอมเพรสเซอร์ (Rotary Compressor)
ที่ใช้ในงานสาธาร</t>
  </si>
  <si>
    <r>
      <rPr>
        <sz val="14"/>
        <color rgb="FFFF0000"/>
        <rFont val="TH SarabunPSK"/>
        <family val="2"/>
      </rPr>
      <t>1. รหัสครุภัณฑ์  3740-002-02/002
2. ปีที่จัดซื้อ 2557</t>
    </r>
    <r>
      <rPr>
        <sz val="14"/>
        <color theme="1"/>
        <rFont val="TH SarabunPSK"/>
        <family val="2"/>
      </rPr>
      <t xml:space="preserve">
3. จำนวนที่มี 1 เครื่อง จำนวนที่ชำรุด 1 เครื่อง
4. แผนกที่ใช้  รพสต งานควบคุมโรค
5. เหตุผลความจำเป็น โรตารี่ชำรุด พ่นสารเคมีไม่ออก</t>
    </r>
  </si>
  <si>
    <t>ตู้เย็น ขนาด 6.4 คิว 2 ประตู</t>
  </si>
  <si>
    <t>1. เลขที่แบบแปลน/รหัสครุภัณฑ์   - 205ว-4110-001-0001/2
2. ปีที่สร้าง/ปีที่จัดซื้อ  27 พ.ย.2547
3. จำนวนที่มี  -  3        จำนวนที่ชำรุด - 1
4. แผนกที่ใช้  - ห้องทันตกรรม
5. เหตุผลความจำเป็น (บรรยายสภาพที่ชำรุด) ประตูผุ ปิดไม่สนิท  อายุใช้งาน 15 ปี</t>
  </si>
  <si>
    <t>เครื่องซักผ้าและสลัดผ้า ขนาด 13  กก.</t>
  </si>
  <si>
    <t>1. เลขที่แบบแปลน/รหัสครุภัณฑ์  -205ว-3510-012-0004/001
2. ปีที่สร้าง/ปีที่จัดซื้อ  - 10 ตุลาคม 2549
3. จำนวนที่มี - 1    จำนวนที่ชำรุด - 1
4. แผนกที่ใช้   -รพ.สต.คลองจระเข้
5. เหตุผลความจำเป็น (บรรยายสภาพที่ชำรุด)  - มอร์เตอร์ไม่มีแรงปั่น  ใช้งานมา 16 ปี</t>
  </si>
  <si>
    <t>ผลต่าง</t>
  </si>
  <si>
    <t>ผลต่าง (ร่าง) กรอบวงเงินกับแผน</t>
  </si>
  <si>
    <t>ตู้แช่แข็งเก็บพลาสมาอุณหภูมิ -40 องศาเซลเซียส ไม่
น้อยกว่า 150 ถุง</t>
  </si>
  <si>
    <t>1. เลขที่แบบแปลน/รหัสครุภัณฑ์ 7110-007-0006/8
2. ปีที่สร้าง/ปีที่จัดซื้อ 2554
3. จำนวนที่มี 1 จำนวนที่ชำรุด 1 
4. แผนกที่ใช้ งานชันสูตร
5. เหตุผลความจำเป็น (บรรยายสภาพที่ชำรุด) ตู่เย็นมีขนาดเล็ก ไม่เพียงพอ เสียบ่อย</t>
  </si>
  <si>
    <t>ตู้เย็นเก็บเลือดขนาดไม่น้อยกว่า 20 คิว</t>
  </si>
  <si>
    <t xml:space="preserve">1. เลขที่แบบแปลน/รหัสครุภัณฑ์ 6515-038-2152/001
2. ปีที่สร้าง/ปีที่จัดซื้อ 2554
3. จำนวนที่มี 1 จำนวนที่ชำรุด 1
4. แผนกที่ใช้  งานชันสูตร
5. เหตุผลความจำเป็น (บรรยายสภาพที่ชำรุด) ตู่เย็นมีขนาดเล็ก ไม่เพียงพอ เสียบ่อย ซ่อมปีละประมาณ 3 ครัง </t>
  </si>
  <si>
    <t>เครื่องละลายพลาสมาและอุ่นเลือด</t>
  </si>
  <si>
    <t>รพสต ตาหลังใน</t>
  </si>
  <si>
    <t>รถเข็นทำแผล สแตนเลส แบบมีล้อเลื่อนพร้อมตะแกรง</t>
  </si>
  <si>
    <r>
      <rPr>
        <sz val="14"/>
        <color rgb="FF0070C0"/>
        <rFont val="TH SarabunPSK"/>
        <family val="2"/>
      </rPr>
      <t>1. รหัสครุภัณฑ์ สอ.1-39230-005-1102
2. ปีที่จัดซื้อ พ.ศ 2539</t>
    </r>
    <r>
      <rPr>
        <sz val="14"/>
        <color theme="1"/>
        <rFont val="TH SarabunPSK"/>
        <family val="2"/>
      </rPr>
      <t xml:space="preserve">
3. จำนวนที่มี 1 คัน  จำนวนที่ชำรุด 1 คัน
4. แผนกที่ใช้ รพสต. งานรักษาพยาบาล
5. เหตุผลความจำเป็น ใช้สำหรับใส่อุปกรณ์ น้ำยา ในการให้บริการทำแผลแก่ผู้มรับบริการ</t>
    </r>
  </si>
  <si>
    <t>ขอใหม่</t>
  </si>
  <si>
    <t>เครื่องวัดออกซิเจนปลายนิ้ว แบบมีฐานตั้ง</t>
  </si>
  <si>
    <r>
      <rPr>
        <sz val="14"/>
        <color rgb="FFFF0000"/>
        <rFont val="TH SarabunPSK"/>
        <family val="2"/>
      </rPr>
      <t xml:space="preserve">1. รหัสครุภัณฑ์  
2. ปีที่จัดซื้อ </t>
    </r>
    <r>
      <rPr>
        <sz val="14"/>
        <color theme="1"/>
        <rFont val="TH SarabunPSK"/>
        <family val="2"/>
      </rPr>
      <t xml:space="preserve">
3. จำนวนที่มี 0  เครื่อง จำนวนที่ชำรุด 0 เครื่อง
4. แผนกที่ใช้  รพสต. งานรักษาพยาบาล
5. เหตุผลความจำเป็น ใช้สำหรับคัดกรอง ประเมินสัญญาณชีพผู้มารับบริการรักษาพยาบาล</t>
    </r>
  </si>
  <si>
    <t>รพสต ทุ่งมหาเจริญ</t>
  </si>
  <si>
    <t xml:space="preserve">จอคอมพิวเตอร์ สำหรับงานสำนักงาน (จอขนาดไม่น้อยกว่า 19 นิ้ว) </t>
  </si>
  <si>
    <r>
      <rPr>
        <sz val="14"/>
        <color rgb="FFFF0000"/>
        <rFont val="TH SarabunPSK"/>
        <family val="2"/>
      </rPr>
      <t>1. รหัสครุภัณฑ์ 7440-006-0005/001 , 7440-006-0005/002 , 7440-006-0005/003
2. ปีที่จัดซื้อ 2557</t>
    </r>
    <r>
      <rPr>
        <sz val="14"/>
        <color theme="1"/>
        <rFont val="TH SarabunPSK"/>
        <family val="2"/>
      </rPr>
      <t xml:space="preserve">
3. จำนวนที่มี 9 เครื่อง  จำนวนที่ชำรุด 3 เครื่อง
4. แผนกที่ใช้ รพสต งานรักษาพยาบาล
5. เหตุผลความจำเป็น จอมืด ไม่มีสัญญาณภาพ</t>
    </r>
  </si>
  <si>
    <t>โทรทัศน์ LED - smart TV ขนาด 70 นิ้ว</t>
  </si>
  <si>
    <r>
      <rPr>
        <sz val="14"/>
        <color rgb="FFFF0000"/>
        <rFont val="TH SarabunPSK"/>
        <family val="2"/>
      </rPr>
      <t>1. รหัสครุภัณฑ์  7730-003-001
2. ปีที่จัดซื้อ 2555</t>
    </r>
    <r>
      <rPr>
        <sz val="14"/>
        <color theme="1"/>
        <rFont val="TH SarabunPSK"/>
        <family val="2"/>
      </rPr>
      <t xml:space="preserve">
3. จำนวนที่มี 1 เครื่อง  จำนวนที่ชำรุด  1 เครื่อง
4. แผนกที่ใช้  รพสต งานสุขศึกษา
5. เหตุผลความจำเป็น เป็นเครื่องรุ่นเก่าไม่สามารถต่อสัญญาณวิดีโอได้</t>
    </r>
  </si>
  <si>
    <t>เครื่องตัดหญ้าแบบข้ออ่อน</t>
  </si>
  <si>
    <r>
      <rPr>
        <sz val="14"/>
        <color rgb="FFFF0000"/>
        <rFont val="TH SarabunPSK"/>
        <family val="2"/>
      </rPr>
      <t>1. เลขที่แบบแปลน/รหัสครุภัณฑ์  3750-002-002
2. ปีที่จัดซื้อ 2550</t>
    </r>
    <r>
      <rPr>
        <sz val="14"/>
        <color theme="1"/>
        <rFont val="TH SarabunPSK"/>
        <family val="2"/>
      </rPr>
      <t xml:space="preserve">
3. จำนวนที่มี 1 เครื่อง  จำนวนที่ชำรุด 1 เครื่อง
4. แผนกที่ใช้ รพสต งานอนามัยสิ่งแวดล้อม
5. เหตุผลความจำเป็น ฝาสูบร้าว เครื่องไม่ติด </t>
    </r>
  </si>
  <si>
    <t>รพ.สต.ตาหลังใน</t>
  </si>
  <si>
    <r>
      <rPr>
        <sz val="14"/>
        <color rgb="FF0070C0"/>
        <rFont val="TH SarabunPSK"/>
        <family val="2"/>
      </rPr>
      <t>1.รหัสครุภัณฑ์  สอ.1-3750-002-0002/4
2. ปีที่จัดซื้อ พ.ศ. 2552</t>
    </r>
    <r>
      <rPr>
        <sz val="14"/>
        <color theme="1"/>
        <rFont val="TH SarabunPSK"/>
        <family val="2"/>
      </rPr>
      <t xml:space="preserve">
3. จำนวนที่มี 1 เครื่อง  จำนวนที่ชำรุด 1 เครื่อง
4. แผนกที่ใช้ รพ.สต. งานอนามัยสิ่งแวดล้อม
5. เหตุผลความจำเป็น ใช้สำหรับตัดหญ้า รักษาความสะอาด บริเวณภายนอกอาคาร รพ.สต.</t>
    </r>
  </si>
  <si>
    <t xml:space="preserve">เครื่องซักผ้าแบบอุตสาหกรรม 125 </t>
  </si>
  <si>
    <t xml:space="preserve">1. รหัสครุภัณฑ์  3510-011-001
2. ปีที่สร้าง/ปีที่จัดซื้อ 2550
3. จำนวนที่มี 3  จำนวนที่ชำรุด1 
4. แผนกที่ใช้  งานซักฟอก
5. เหตุผลความจำเป็น (บรรยายสภาพที่ชำรุด) เนื่องจากเครือเสียไม่สามารถซ่อมได้ </t>
  </si>
  <si>
    <t>รพ.สต.บ้านวังใหม่</t>
  </si>
  <si>
    <t>ซ่อมแซมห้องปฎิบัติการ</t>
  </si>
  <si>
    <t xml:space="preserve"> งาน</t>
  </si>
  <si>
    <t>1. เลขที่แบบแปลน 8146/2536
2. ปีที่สร้าง 2539
3. จำนวนที่มี 1 จำนวนที่ชำรุด -
4. แผนกที่ใช้ ห้องปฎิบัติการ
5. เหตุผลความจำเป็น เนื่องจากห้องปฎิบัติการปัจจุบัน ใช้ร่วมกับห้องอื่น ทำให้ไม่เป็นสัดส่วน และลดการติดเชื้อสำหรับผู้มารับบริการ</t>
  </si>
  <si>
    <t>เครื่องคอมพิวเตอร์ ALL In One สำหรับงานประมวลผล</t>
  </si>
  <si>
    <t>1. รหัสครุภัณฑ์ 7440-001-0006/2
2. ปีที่จัดซื้อ  2554
3. จำนวนที่มี 10 เครื่อง จำนวนที่ชำรุด 1 เครื่อง
4. แผนกที่ใช้ การเงิน
5. เหตุผลความจำเป็น ทดแทนของเดิมที่ชำรุด มีอายุการใช้งาน 11 ปี ไม่คุ้มค่าต่อการส่งซ่อม</t>
  </si>
  <si>
    <t>เครื่องมัลติมีเดียโปรเจคเตอร์ ระดับ XGA ขนาด 4,000 ANSI Lumens</t>
  </si>
  <si>
    <t>1.รหัสครุภัณฑ์ 6730-007-0001/1
2.ปีที่จัดซื้อ 2554
3. จำนวนที่มี 1 เครื่อง จำนวนที่ชำรุด 1 เครื่อง
4. แผนกที่ใช้ 
5. เหตุผลความจำเป็น  ทดแทนของเดิมที่ชำรุด มีอายุการใช้งาน 11 ปี ไม่คุ้มค่าต่อการส่งซ่อม</t>
  </si>
  <si>
    <t>จอรับภาพ ชนิดมอเตอร์ไฟฟ้า ขนาดเส้นทแยงมุม 120 นิ้ว</t>
  </si>
  <si>
    <t>1.รหัสครุภัณฑ์ 6730-007-0001/1
2.ปีที่จัดซื้อ 2554
3. จำนวนที่มี 1 เครื่อง จำนวนที่ชำรุด 1 เครื่อง
4. แผนกที่ใช้ 
5. เหตุผลความจำเป็น ทดแทนของเดิมที่ชำรุด มีอายุการใช้งาน 11 ปี ไม่คุ้มค่าต่อการส่งซ่อม</t>
  </si>
  <si>
    <t>รพ.สต.บ้านซับสิงโต</t>
  </si>
  <si>
    <t>ซ่อมแซมอาคารที่พักสำหรับผู้ป่วย</t>
  </si>
  <si>
    <t xml:space="preserve">1. เลขที่แบบแปลน/รหัสครุภัณฑ์  8170/2563
2. ปีที่สร้าง/ปีที่จัดซื้อ พ.ศ. 2540
3. จำนวนที่มี 1 จำนวนที่ชำรุด 1
4. แผนกที่ใช้ อาคารที่พักสำหรับผู้ป่วย รพ.สต.บ้านซับสิงโต
5. เหตุผลความจำเป็น (บรรยายสภาพที่ชำรุด) พื้นกระเบื้องแตกขำรุดและหลังคาด้านบนแตกและรั่วเวลาฝนตกทำให้ไม่เพียงพอต่อผู้ป่วยและญาติที่มารับบริการ </t>
  </si>
  <si>
    <t>รพ.สต.บ้านทุ่งกบินทร์</t>
  </si>
  <si>
    <t>เครื่องคอมพิวเตอร์ All In One สำหรับงานสำนักงาน</t>
  </si>
  <si>
    <t>เครื่องคอมพิวเตอร์ All In One สำหรับงานประมวลผล</t>
  </si>
  <si>
    <t>1. รหัสครุภัณฑ์ 7440-001-006/6
2. ปีที่จัดซื้อ 2555
3. จำนวนที่มี 7 จำนวนที่ชำรุด 5
4. แผนกที่ใช้ ห้องวิชาการ
5. เหตุผลความจำเป็น ทดแทนของเดิมที่ชำรุด มีอายุการใช้งาน 10 ปี ไม่คุ้มค่าต่อการส่งซ่อม</t>
  </si>
  <si>
    <t>เครื่องคอมพิวเตอร์โน้ตบุ๊ก สำหรับงานประมวลผล</t>
  </si>
  <si>
    <t>1. รหัสครุภัณฑ์ 7440-001-006/7
2. ปีที่จัดซื้อ 2553
3. จำนวนที่มี 1 จำนวนที่ชำรุด 1
4. แผนกที่ใช้ บริหารสาธารณสุข
5. เหตุผลความจำเป็น ทดแทนของเดิมที่ชำรุด มีอายุการใช้งาน 12 ปี ไม่คุ้มค่าต่อการส่งซ่อม</t>
  </si>
  <si>
    <t>รพ.สต.บ้านคลองเจริญสุข</t>
  </si>
  <si>
    <t>1. เลขที่แบบแปลน/รหัสครุภัณฑ์ 8170/36 
2. ปีที่สร้าง/ปีที่จัดซื้อ 2541
3. จำนวนที่มี 1 จำนวนที่ชำรุด 1
4. แผนกที่ใช้ อาคาร รพ.สต.บ้านคลองเจริญสุข
5. เหตุผลความจำเป็น (บรรยายสภาพที่ชำรุด) อาคารใช้งานมา 24 ปี สีเก่า ลอก หลุดร่อน เป็นเชื้อรา</t>
  </si>
  <si>
    <t>ซ่อมแซมอาคารห้องแพทย์แผนไทยและห้องทันตกรรม</t>
  </si>
  <si>
    <t>1. เลขที่แบบแปลน/รหัสครุภัณฑ์ 8170/36
2. ปีที่สร้าง/ปีที่จัดซื้อ 2541
3. จำนวนที่มี 1 จำนวนที่ชำรุด 1
4. แผนกที่ใช้ 
5. เหตุผลความจำเป็น (บรรยายสภาพที่ชำรุด) อาคารใช้งานมา 24 ปี สภาพเก่า ชำรุดทุดโทรม</t>
  </si>
  <si>
    <t>สอน.วังสมบูรณ์</t>
  </si>
  <si>
    <t>ซ่อมแซมอาคาร สอน.วังสมบูรณ์</t>
  </si>
  <si>
    <t xml:space="preserve">1. เลขที่แบบแปลน/รหัสครุภัณฑ์ 3704/2530
2. ปีที่สร้าง/ปีที่จัดซื้อ 2540
3. จำนวนที่มี 1 จำนวนที่ชำรุ 1
4. แผนกที่ใช้ อาคาร สอน.วังสมบูรณ์ 
5. เหตุผลความจำเป็น (บรรยายสภาพที่ชำรุด) อาคารใช้งานมา 25 ปี พื้นกระเบื้องมีระยะเวลาการใช้งานนานทำให้พื้นกระเบื้องแตกร้าวขำรุดบริเวณทางเดิน อีกทั้งพื้นกระเบื้องที่ใช้ในแต่ละห้องมีลวดลายที่หลากหลายและมีความต่างระดับกันซึ่งอาจทำให้ผู้มารับบริการเกิดอุบัติเหตุได้ </t>
  </si>
  <si>
    <t>รพ.สต.บ้านถวายเฉลิมพระเกียรติ</t>
  </si>
  <si>
    <t>ซ่อมแซมอาคาร รพ.สต.บ้านถวายเฉลิมพระเกียรติ</t>
  </si>
  <si>
    <t xml:space="preserve">1. เลขที่แบบแปลน/รหัสครุภัณฑ์ 8170/1
2. ปีที่สร้าง/ปีที่จัดซื้อ 2537
3. จำนวนที่มี 1 จำนวนที่ชำรุด 1
4. แผนกที่ใช้ อาคาร สอน.วังสมบูรณ์ 
5. เหตุผลความจำเป็น (บรรยายสภาพที่ชำรุด) อาคารใช้งานมา 28 ปี พื้นกระเบื้องแตกชำรุด ทำให้เกิดความไม่ปลอดภัยกับผู้มารับบริการ </t>
  </si>
  <si>
    <t>ก่อสร้าง</t>
  </si>
  <si>
    <t>เครื่องตรวจอวัยวะภายในด้วยคลื่นเสียงความคมชัดสูง 2 หัวตรวจ</t>
  </si>
  <si>
    <t>1. เลขที่แบบแปลน/รหัสครุภัณฑ์ 6525-008-2101/1
2. ปีที่สร้าง/ปีที่จัดซื้อ 7 พฤษภาคม 2556
3. จำนวนที่มี 3  จำนวนที่ชำรุด 1
4. แผนกที่ใช้ กลุ่มงานบริการด้านปฐมภูมิและองค์รวม
5. เหตุผลความจำเป็น (บรรยายสภาพที่ชำรุด) ทดแทนของเดิมที่ชำรุด อายุการใช้งาน 9 ปี ไม่คุ้มค่าต่อการส่งซ่อม (ลูกกลิ้งหมุนไม่ไป ภาพไม่ชัด ส่งผลต่อการวินิจฉัยของแพทย์)</t>
  </si>
  <si>
    <t>ใหม่</t>
  </si>
  <si>
    <t>ในพื้นที่ กระแสไฟฟ้าดับบ่อย หากเกิดเหตุเวลากลางคืนและเป็นเวลานาน อาจส่งผลให้วัคซีน และยาที่ต้องเก็บในอุณหภูมิเย็นเสียหาย เสื่อมสภาพได้</t>
  </si>
  <si>
    <t>เตียงตรวจภายในไฟฟ้า</t>
  </si>
  <si>
    <t>1. เลขที่แบบแปลน/รหัสครุภัณฑ์ 6530-001-1122/1
2. ปีที่สร้าง/ปีที่จัดซื้อ 8 กันยายน 2555
3. จำนวนที่มี  2  จำนวนที่ชำรุด 1
4. แผนกที่ใช้ กลุ่มงานบริการด้านปฐมภูมิและองค์รวม
5. เหตุผลความจำเป็น (บรรยายสภาพที่ชำรุด) ทดแทนของเดิมชำรุด มีอายุการใช้งาน 10 ปี ไม่คุ้มค่าต่อการส่งซ่อม (เตียงปรับระดับไม่ได้  ที่วางขาสำหรับผู้ป่วยล็อกไม่ได้)</t>
  </si>
  <si>
    <t>ตู้เย็นสำหรับแช่ยาเย็นและวัคซีน</t>
  </si>
  <si>
    <t>1. เลขที่แบบแปลน/รหัสครุภัณฑ์ 4110-007-0010/1
2. ปีที่สร้าง/ปีที่จัดซื้อ 25 มีนาคม 2560
3. จำนวนที่มี 2  จำนวนที่ชำรุด 1
4. แผนกที่ใช้ เภสัชกรรม
5. เหตุผลความจำเป็น (บรรยายสภาพที่ชำรุด) ทดแทนของเดิมที่ชำรุด มีอายุการใช้งาน 5 ปี ไม่คุมค่าต่อการส่งซ่อม</t>
  </si>
  <si>
    <t>หม้อต้มแผ่นความร้อนขนาดไม่น้อยกว่า 12 แผ่น (Hot plate boiler, no less than 12 plates)</t>
  </si>
  <si>
    <t>1. เลขที่แบบแปลน/รหัสครุภัณฑ์ : 6515-037-0110/1 
2. ปีที่สร้าง/ปีที่จัดซื้อ : 2559
3. จำนวนที่มี 1 จำนวนที่ชำรุด : 1
4. แผนกที่ใช้ : กายภาพบำบัด
5. เหตุผลความจำเป็น (บรรยายสภาพที่ชำรุด) : ทดแทนของเดิมที่ชำรุด มีอายุการใช้งาน 6 ปี (เป็นเครื่องมือหลักเปิดใช้งานทุกวัน ทำความร้อนสูง ปัจจุบัน เครื่องมือชำรุดเสียหาย ดังนี้ 1. สายไฟและปลั๊กไฟชำรุด เสียไฟแตกฉีกขาด เสี่ยงต่อการเกิดกระแสไฟรั่วขณะใช้งาน ซ่อมมา 3 ครั้ง ด้วยการใช้เทปพันสายไฟพันใช้งานชั่วคราว  2. เมื่อเกิดความร้อนสูงในตัวเครื่องมือ มีเสียงดังตึ้งๆต่อเนื่อง ออกจากภายในตัวเครื่อง ตลอดเวลา 3.เครื่องมือเกิดปัญหาผลิตความร้อนช้ามากหรือไม่ผลิตความร้อนเลยติดๆดับๆ ทำให้ส่งผลต่อการักกษาผู้ป่วยและเสี่ยงต่อการเกิดอัคคีภัยได้)</t>
  </si>
  <si>
    <t>ซ่อมแซมภายนอกอาคาร รพ.สต.บ้านคลองเจริญสุข (ทาสี)</t>
  </si>
  <si>
    <t>ซ่อมแซมอาคารผู้ป่วยนอก (งานชันสูตร)</t>
  </si>
  <si>
    <t>1. เลขที่แบบแปลน/รหัสครุภัณฑ์ 2756
2. ปีที่สร้าง/ปีที่จัดซื้อ 1 ต.ค. 2534
3. จำนวนที่มี จำนวนที่ชำรุด 
4. แผนกที่ใช้ อาคารคลังเก็บเวชภัณฑ์มิใช่ยา คลังงานชันสูตร คลังงานการเงินและบัญชี
5. เหตุผลความจำเป็น (บรรยายสภาพที่ชำรุด) ซ่อมแซมเพื่อใช้เป็นห้องปฏิบัติการ (งานชันสูตร)</t>
  </si>
  <si>
    <t>ซ่อมแซมอาคารผู้ป่วยนอก (งานทันตกรรม)</t>
  </si>
  <si>
    <t>1. เลขที่แบบแปลน/รหัสครุภัณฑ์ 2756
2. ปีที่สร้าง/ปีที่จัดซื้อ 1 ต.ค. 2534
3. จำนวนที่มี จำนวนที่ชำรุด 
4. แผนกที่ใช้ อาคารงานทันตกรรม
5. เหตุผลความจำเป็น (บรรยายสภาพที่ชำรุด) ซ่อมแซมระบบระบายอากาศ เพื่อป้องกันการแพร่กระจายเชื้อโรคที่เกี่ยวกับระบบทางเดินหายใจ</t>
  </si>
  <si>
    <t>เครื่องฟังอัตราการเต้นหัวใจทารกในครรภ์แบบพกพา (Doptone) </t>
  </si>
  <si>
    <t>1. เลขที่แบบแปลน/รหัสครุภัณฑ์ 6515-027-1005/4
2. ปีที่สร้าง/ปีที่จัดซื้อ พ.ศ. 2556
3. จำนวนที่มี 5 จำนวนที่ชำรุด 2
4. แผนกที่ใช้ กลุ่มงานเวชปฏิบัติฯ
5. เหตุผลความจำเป็น (บรรยายสภาพที่ชำรุด) เครื่องไม่ทำงาน ซ่อมไม่คุ้ม</t>
  </si>
  <si>
    <t>ชุดตรวจหู ตา</t>
  </si>
  <si>
    <t>1. เลขที่แบบแปลน/รหัสครุภัณฑ์ 6515-022-1104/5
2. ปีที่สร้าง/ปีที่จัดซื้อ 25 มิ.ย.50
3. จำนวนที่มี 1 จำนวนที่ชำรุด 1
4. แผนกที่ใช้ งานอุบัติเหตุฉุกเฉิน
5. เหตุผลความจำเป็น (บรรยายสภาพที่ชำรุด) เครื่องไม่ทำงาน ซ่อมไม่คุ้ม</t>
  </si>
  <si>
    <t>เครื่องขูดหินปูนแบบ Piezo-Electric</t>
  </si>
  <si>
    <t>1. เลขที่แบบแปลน/รหัสครุภัณฑ์ 6520-004-0004/7
2. ปีที่สร้าง/ปีที่จัดซื้อ 10 ต.ค.2550
3. จำนวนที่มี 5 จำนวนที่ชำรุด 1
4. แผนกที่ใช้ งานทันตกรรม
5. เหตุผลความจำเป็น (บรรยายสภาพที่ชำรุด) ชำรุด ซ่อมไม่คุ้ม</t>
  </si>
  <si>
    <t>1. เลขที่แบบแปลน/รหัสครุภัณฑ์ 6520-004-0004/6
2. ปีที่สร้าง/ปีที่จัดซื้อ 7 มิ.ย.2559
3. จำนวนที่มี 5 จำนวนที่ชำรุด 1
4. แผนกที่ใช้ งานทันตกรรม
5. เหตุผลความจำเป็น (บรรยายสภาพที่ชำรุด) ชำรุด ซ่อมไม่คุ้ม</t>
  </si>
  <si>
    <t>เครื่องฉายแสงพร้อมที่วัดความเข้มแสง</t>
  </si>
  <si>
    <t>1. เลขที่แบบแปลน/รหัสครุภัณฑ์ 6520-009-0001/2
2. ปีที่สร้าง/ปีที่จัดซื้อ 31 ม.ค.2540
3. จำนวนที่มี 5 จำนวนที่ชำรุด 2
4. แผนกที่ใช้ งานทันตกรรม
5. เหตุผลความจำเป็น (บรรยายสภาพที่ชำรุด) แบตเตอรี่เสื่อม เปลี่ยนหลายครั้งแล้ว ซ่อมไม่คุ้ม</t>
  </si>
  <si>
    <t>1. เลขที่แบบแปลน/รหัสครุภัณฑ์ 6520-009-0001/6
2. ปีที่สร้าง/ปีที่จัดซื้อ 19 พ.ค.2553
3. จำนวนที่มี 5 จำนวนที่ชำรุด 2
4. แผนกที่ใช้ งานทันตกรรม
5. เหตุผลความจำเป็น (บรรยายสภาพที่ชำรุด) แบตเตอรี่เสื่อม เปลี่ยนมาหลายครั้งแล้ว ซ่อมไม่คุ้ม</t>
  </si>
  <si>
    <t>รพคลองหาด</t>
  </si>
  <si>
    <t>รพ.สต.ราชันย์</t>
  </si>
  <si>
    <t>ครุภัณฑ์สำนักงาน</t>
  </si>
  <si>
    <t>เครื่องปรับอากาศ แบบแยกส่วน (ราคารวมค่าติดตั้ง) แบบตู้ตั้งพื้น ขนาด 56,000 บีทียู</t>
  </si>
  <si>
    <t>รพ.สต.บ้านคลองไก่เถื่อน</t>
  </si>
  <si>
    <t>ครุภัณฑ์งานบ้านงาครัว</t>
  </si>
  <si>
    <t>ตู้เย็น ขนาด 7 คิวบิกฟุต</t>
  </si>
  <si>
    <t>1. เลขที่แบบแปลน/รหัสครุภัณฑ์ 4110/001/0001/3
2. ปีที่สร้าง/ปีที่จัดซื้อ พ.ศ.2551
3. จำนวนที่มี 3 ตู้ จำนวนที่ชำรุด 1 ตู้
4. แผนกที่ใช้ ห้องทันตกรรม
5. เหตุผลความจำเป็น (บรรยายสภาพที่ชำรุด) ชำรุดไม่คุ้มค่าต่อการซ่อมแซม มีความจำเป็นต้องใช้เก็บรักษาวัสดุทันตกรรม</t>
  </si>
  <si>
    <t>รพ.สต.บ้านนาดี</t>
  </si>
  <si>
    <t>ครุภัณฑ์คอมพิวเตอร์</t>
  </si>
  <si>
    <t>1. เลขที่แบบแปลน/รหัสครุภัณฑ์ 7440-001-0028/006
2. ปีที่สร้าง/ปีที่จัดซื้อ 12/9/2562
3. จำนวนที่มี 1 เครื่อง จำนวนที่ชำรุด 1 เครื่อง
4. แผนกที่ใช้ ควบคุมโรค
5. เหตุผลความจำเป็น (บรรยายสภาพที่ชำรุด)</t>
  </si>
  <si>
    <t>1. เลขที่แบบแปลน/รหัสครุภัณฑ์ สอ.7440-001-006/2
2. ปีที่สร้าง/ปีที่จัดซื้อ2มิ.ย.2553
3. จำนวนที่มี 2เครื่องจำนวนที่ชำรุด 1 เครื่อง
4. แผนกที่ใช้ งานบริการและงานประชุม
5. เหตุผลความจำเป็น (บรรยายสภาพที่ชำรุด)เครื่องใชัมา 12 ปีหมดอายุการใช้งานเครื่องบูสใช้ไม่ได้ไม่มีอารัยซ่อม</t>
  </si>
  <si>
    <t>รพ.สต.บ้านน้ำคำ</t>
  </si>
  <si>
    <t>ครุภัณฑ์ยานพาหนะและขนส่ง</t>
  </si>
  <si>
    <t>รถจักรยานยนต์ ขนาด 110 ซีซี แบบเกียร์อัตโนมัติ</t>
  </si>
  <si>
    <t>1. เลขที่แบบแปลน/รหัสครุภัณฑ์  สอ 2340-03-0003/5
2. ปีที่สร้าง/ปีที่จัดซื้อ 1 ต.ค. 2553
3. จำนวนที่มี จำนวนที่ชำรุด 2/1 คัน
4. แผนกที่ใช้   รพ.สต.บ้านน้ำคำ
5. เหตุผลความจำเป็น (บรรยายสภาพที่ชำรุด)  ชำรุดใช้งานไม่ได้</t>
  </si>
  <si>
    <t>รพ.สต.บ้านหินกอง</t>
  </si>
  <si>
    <t>เครื่องคอมพิวเตอร์ สำหรับงานประมวลผล แบบที่ 2 (จอแสดงภาพขนาดไม่น้อยกว่า 19 นิ้ว)</t>
  </si>
  <si>
    <t>1. เลขที่แบบแปลน/รหัสครุภัณฑ์ (7440-001-0006)
2. ปีที่สร้าง/ปีที่จัดซื้อ(2558)
3. จำนวนที่มี จำนวนที่ชำรุด (4 ชุด ชำรุด 1 ชุด)
4. แผนกที่ใช้ (ห้องตรวจ)
5. เหตุผลความจำเป็น (บรรยายสภาพที่ชำรุด) (เสื่อมสภาพ ซ่อม ไม่คุ้ม)</t>
  </si>
  <si>
    <t>รพ.สต.บ้านทับทิมสยาม05</t>
  </si>
  <si>
    <t>ครุภัณฑ์โฆษณาและเผยแพร่</t>
  </si>
  <si>
    <t>กล้องโทรทัศน์วงจรปิดชนิดเครือข่าย แบบมุมมองคงที่สำหรับติดตั้งภายในอาคาร แบบที่ 2 สำหรับใช้ในงานรักษาความปลอดภัยและวิเคราะห์ภาพ</t>
  </si>
  <si>
    <t>1. เลขที่แบบแปลน/รหัสครุภัณฑ์ รพ.สต.06-003-01
2. ปีที่สร้าง/ปีที่จัดซื้อ วันที่ 24 ส.ค.58
3. จำนวนที่มี3 จำนวนที่ชำรุด3
4. แผนกที่ใช้ 
5. เหตุผลความจำเป็น (บรรยายสภาพที่ชำรุด)ใช้งานไม่ได้ ไม่มีสัญญาณและภาพ</t>
  </si>
  <si>
    <t>รพ.สต.บ้านเขาตาง๊อก</t>
  </si>
  <si>
    <t xml:space="preserve">เครื่องชั่งน้ำหนักที่มีส่วนสูง  ชนิดแปรผลน้ำหนักแบบดิจิตอล  </t>
  </si>
  <si>
    <t>1. เลขที่แบบแปลน/รหัสครุภัณฑ์   สอ.6530-008-0711
2. ปีที่สร้าง/ปีที่จัดซื้อ    รับจาก รพ.คลองหาด  2560
3. จำนวนที่มี   1  เครื่อง   จำนวนที่ชำรุด   1  เครื่อง
4. แผนกที่ใช้   รพ.สต.(ใช้ประจำที่  หน้าห้องตรวจโรค)
5. เหตุผลความจำเป็น (บรรยายสภาพที่ชำรุด)  เมื่อเสียบปลั๊กไฟแล้ว ไม่มีการแสดงตัวเลขดิจิตอลที่จอ ชำรุด - ขอทดแทน</t>
  </si>
  <si>
    <t xml:space="preserve">เครื่องวัดความดันแบบอัตโนมัติชนิดสอดแขนพร้อมเครื่องพิมพ์ </t>
  </si>
  <si>
    <t>1. เลขที่แบบแปลน/รหัสครุภัณฑ์  รพ.สต.6515-069-0008
2. ปีที่สร้าง/ปีที่จัดซื้อ    รับโอนจาก รพ.คลองหาด  2560
3. จำนวนที่มี   1  เครื่อง   จำนวนที่ชำรุด   1  เครื่อง
4. แผนกที่ใช้   รพ.สต.(ใช้ประจำที่  หน้าห้องตรวจโรค)
5. เหตุผลความจำเป็น (บรรยายสภาพที่ชำรุด)  เมื่อเสียบปลั๊กไฟแล้ว ไม่มีการแสดงตัวเลขดิจิตอลที่จอ ชำรุด - ขอทดแทน</t>
  </si>
  <si>
    <t>เครื่องปรับอากาศ แบบแยกส่วน (ราคารวมค่าติดตั้ง)  (ระบบ Inverter) ขนาด 24,000 บีทียู</t>
  </si>
  <si>
    <t>1. เลขที่แบบแปลน/รหัสครุภัณฑ์ 4120-001-009/1
2. ปีที่สร้าง/ปีที่จัดซื้อ พ.ศ.2553
3. จำนวนที่มี 3 เครื่อง จำนวนที่ชำรุด 1 เครื่อง
4. แผนกที่ใช้ คลังยาใน
5. เหตุผลความจำเป็น (บรรยายสภาพที่ชำรุด) ชำรุดไม่คุ้มค่าต่อการซ่อมแซม มีความจำเป็นต้องใช้ควบคุมอุณหภูมิคลังยา</t>
  </si>
  <si>
    <t>1. เลขที่แบบแปลน/รหัสครุภัณฑ์ 7440-002-0005-003
2. ปีที่สร้าง/ปีที่จัดซื้อ 2558
3. จำนวนที่มี 5 เครื่อง จำนวนที่ชำรุด 1 เครื่อง
4. แผนกที่ใช้ แพทย์แผนไทย
5. เหตุผลความจำเป็น (บรรยายสภาพที่ชำรุด) แบตเตอรีเสื่อม เปิดไม่ติด</t>
  </si>
  <si>
    <t>ตู้เย็นขนาดบรรจุ 12คิวบิคฟุต</t>
  </si>
  <si>
    <t>1. เลขที่แบบแปลน/รหัสครุภัณฑ์ สอ4110-001-0004/001 
2. ปีที่สร้าง/ปีที่จัดซื้อ วันที่4 พ.ย.2553
3. จำนวนที่มี3 เครื่อง  จำนวนที่ชำรุด 2 เครื่อง
4. แผนกที่ใช้ สร้างเสริมถูมิคุมกันโรต(EPI)
5. เหตุผลความจำเป็น (บรรยายสภาพที่ชำรุด)การชำรุดของขอบยาง การเก็บความเย็นไม่คงที่</t>
  </si>
  <si>
    <t>ตู้เย็น ขนาด 9 คิวบิกฟุต</t>
  </si>
  <si>
    <t>1. เลขที่แบบแปลน/รหัสครุภัณฑ์  สอ 4110-001-0001/1
2. ปีที่สร้าง/ปีที่จัดซื้อ  27 ต.ค. 2551
3. จำนวนที่มี จำนวนที่ชำรุด  3/1  ตู้
4. แผนกที่ใช้  ห้องปฐมพยาบาล
5. เหตุผลความจำเป็น (บรรยายสภาพที่ชำรุด)  ชำรุดใช้งานไม่ได้</t>
  </si>
  <si>
    <t>ครุภัณฑ์งานบ้านงานครัว</t>
  </si>
  <si>
    <t>ตู้เย็น ขนาด 13 คิวบิกฟุต</t>
  </si>
  <si>
    <t>เครื่องติดตามการทำงานของหัวใจและสัญญาณชีพอัตโนมัติขนาดกลาง</t>
  </si>
  <si>
    <t>1. เลขที่แบบแปลน/รหัสครุภัณฑ์ 6515-023-1007/3
2. ปีที่สร้าง/ปีที่จัดซื้อ 16 ธ.ค. 58
3. จำนวนที่มี 6 จำนวนที่ชำรุด 1
4. แผนกที่ใช้ แผนกอุบัติเหตุฉุกเฉิน 
5. เหตุผลความจำเป็น (บรรยายสภาพที่ชำรุด) ซ่อมมาหลาย 5 ครั้งแล้ว ไม่คุ้ม</t>
  </si>
  <si>
    <t>เครื่องขูดหินปูน แบบ Piezo-Electric</t>
  </si>
  <si>
    <t xml:space="preserve">1. เลขที่แบบแปลน/รหัสครุภัณฑ์ 6520-004-0004/1
2. ปีที่สร้าง/ปีที่จัดซื้อ 2550
3. จำนวนที่มี 1 เครื่อง จำนวนที่ชำรุด 1 เครื่อง
4. แผนกที่ใช้ ทันตกรรม
5. เหตุผลความจำเป็น (บรรยายสภาพที่ชำรุด) ท่อน้ำอุดตันไม่ไหล หินปูนเกาะ ทำให้ไม่สามารถใช้งานได้อีก </t>
  </si>
  <si>
    <t>เครื่องควบคุมการให้สารละลายทางหลอดเลือดดำ (Infusion Pump) </t>
  </si>
  <si>
    <t>1. เลขที่แบบแปลน/รหัสครุภัณฑ์ 6515-025-1001/3
2. ปีที่สร้าง/ปีที่จัดซื้อ พ.ศ. 2550
3. จำนวนที่มี 17 จำนวนที่ชำรุด 3
4. แผนกที่ใช้ งานผู้ป่วยใน
5. เหตุผลความจำเป็น (บรรยายสภาพที่ชำรุด) ซ่อมมา 3 ครั้งแล้ว ไม่คุ้ม</t>
  </si>
  <si>
    <t>1. เลขที่แบบแปลน/รหัสครุภัณฑ์ 6515-025-1001/5
2. ปีที่สร้าง/ปีที่จัดซื้อ 22 ก.ค. 51
3. จำนวนที่มี 17 จำนวนที่ชำรุด 3
4. แผนกที่ใช้ งานผู้ป่วยใน
5. เหตุผลความจำเป็น (บรรยายสภาพที่ชำรุด) ซ่อม 4 ครั้งแล้ว ไม่คุ้ม</t>
  </si>
  <si>
    <t>1. เลขที่แบบแปลน/รหัสครุภัณฑ์ 6515-025-1001/19
2. ปีที่สร้าง/ปีที่จัดซื้อ 15 พ.ย.59
3. จำนวนที่มี 17 จำนวนที่ชำรุด 3
4. แผนกที่ใช้ งานผู้ป่วยใน
5. เหตุผลความจำเป็น (บรรยายสภาพที่ชำรุด) เครื่องไม่ทำงาน ซ่อมไม่คุ้ม</t>
  </si>
  <si>
    <t>คุรุภัณฑ์โฆษณาและเผยแพร่</t>
  </si>
  <si>
    <t>กล้องโทรทัศน์วงจรปิดชนิดเครือข่าย แบบมุมมองคงที่สำหรับติดตั้งภายนอกอาคาร แบบที่ 1 สำหรับใช้ในงานรักษาความปลอดภัยและวิเคราะห์ภาพ</t>
  </si>
  <si>
    <t>1. เลขที่แบบแปลน/รหัสครุภัณฑ์ รพ.สต.06-003-01
2. ปีที่สร้าง/ปีที่จัดซื้อ วันที่ 24 ส.ค.58
3. จำนวนที่มี4 จำนวนที่ชำรุด4
4. แผนกที่ใช้ 
5. เหตุผลความจำเป็น (บรรยายสภาพที่ชำรุด)ใช้งานไม่ได้ ไม่มีสัญญาณและภาพ</t>
  </si>
  <si>
    <t>เตียงตรวจโรค  โครงเหล็กบุนวม  พร้อมม้าขึ้นเตียง</t>
  </si>
  <si>
    <t>1. เลขที่แบบแปลน/รหัสครุภัณฑ์  สอ.6530-001-1111/2
2. ปีที่สร้าง/ปีที่จัดซื้อ 2554
3. จำนวนที่มี  1  เตียง   จำนวนที่ชำรุด  1  เตียง
4. แผนกที่ใช้  รพ.สต.(ใช้ประจำที่   ห้องปฐมพยาบาล)
5. เหตุผลความจำเป็น (บรรยายสภาพที่ชำรุด) ขาเตียงมีสภาพเป็นสนิม ผุกร่อน  ชำรุด - ขอทดแทน</t>
  </si>
  <si>
    <t>เครื่องคอมพิวเตอร์ชนิดพกพา</t>
  </si>
  <si>
    <t>1. เลขที่แบบแปลน/รหัสครุภัณฑ์   รพ.สต.7440-003-0005/1
2. ปีที่สร้าง/ปีที่จัดซื้อ   2558
3. จำนวนที่มี  2  ตัว จำนวนที่ชำรุด  1  ตัว
4. แผนกที่ใช้  รพ.สต.(ใช้ประจำที่  ห้องบริหาร - ห้องประชุม)
5. เหตุผลความจำเป็น (บรรยายสภาพที่ชำรุด)  ชำรุด - ขอทดแทน</t>
  </si>
  <si>
    <t>1. เลขที่แบบแปลน/รหัสครุภัณฑ์ สอ.7440-001-0004/3
2. ปีที่สร้าง/ปีที่จัดซื้อ 2558
3. แผนกที่ใช้ จำนวนที่มี จำนวนที่ชำรุดห้องข้อมูลข่าวสาร /มีจำนวน 2 เครื่อง/ชำรุด 1 เครื่อง
4. เหตุผลความจำเป็น ให้บริการเอกสารแก่ประชาชนผู้มารับบริการ และคีย์ข้อมูลรายงานต่างๆ</t>
  </si>
  <si>
    <t>1. เลขที่แบบแปลน/รหัสครุภัณฑ์  สอ.7440-001-0006/9,สอ.7440-001-0006/10
2. ปีที่สร้าง/ปีที่จัดซื้อ 2559
3. แผนกที่ใช้ จำนวนที่มี จำนวนที่ชำรุดห้องซักประวัติและห้องตรวจรักษาโรค/มีจำนวน 5 เครื่อง /ชำรุด 2 เครื่อง
4. เหตุผลความจำเป็นให้บริการเอกสารแก่ประชาชนผู้มารับบริการ และคีย์ข้อมูลรายงานต่างๆ</t>
  </si>
  <si>
    <t>เครื่องพิมพ์เลเซอร์ หรือ LED สี ชนิด Network แบบที่ 2 (27 หน้า/นาที)</t>
  </si>
  <si>
    <t>1. เลขที่แบบแปลน/รหัสครุภัณฑ์ ขอใหม่
2. ปีที่สร้าง/ปีที่จัดซื้อ
3. แผนกที่ใช้ จำนวนที่มี จำนวนที่ชำรุด
4. เหตุผลความจำเป็น ให้บริกา</t>
  </si>
  <si>
    <t>ถังออกซิเจนพร้อมอุปกรณ์การให้ครบชุด</t>
  </si>
  <si>
    <t>1. เลขที่แบบแปลน/รหัสครุภัณฑ์ 6515-003-0003/1
2. ปีที่สร้าง/ปีที่จัดซื้อ พ.ศ.2551
3. จำนวนที่มี 1ชุด/จำนวนที่ชำรุด 1ชุด
4. แผนกที่ใช้ ห้องปฐมพยาบาล
5. เหตุผลความจำเป็น (บรรยายสภาพที่ชำรุด) อุปกรณ์ชำรุดไม่สามารถใช้งานบริการผู้ป่วยได้อย่างปลอดภัย</t>
  </si>
  <si>
    <t>1. เลขที่แบบแปลน/รหัสครุภัณฑ์ 6710-001-0001/1
2. ปีที่สร้าง/ปีที่จัดซื้อ พ.ศ.2559
3. จำนวนที่มี 1 ชุด จำนวนที่ชำรุด 1 ชด
4. แผนกที่ใช้ อาคาร รพ.สต.
5. เหตุผลความจำเป็น (บรรยายสภาพที่ชำรุด) ชำรุดไม่คุ้มค่าต่อการซ่อมแซม มีความจำเป็นต้องใช้รักษาความปลอดภัยตามมาตรฐาน รพ.สต.ติดดาว</t>
  </si>
  <si>
    <t>1. เลขที่แบบแปลน/รหัสครุภัณฑ์ 6530-008-0811/001
2. ปีที่สร้าง/ปีที่จัดซื้อ พ.ศ.2559
3. จำนวนที่มี 1 เครื่อง/จำนวนที่ชำรุด 1 เครื่อง
4. แผนกที่ใช้ ห้องตรวจโรค
5. เหตุผลความจำเป็น (บรรยายสภาพที่ชำรุด) ชำรุดไม่สามารถใช้งานบริการผู้ป่วยได้</t>
  </si>
  <si>
    <t>เครื่องพิมพ์ Multifunction เลเซอร์ หรือ LED ขาวดำ</t>
  </si>
  <si>
    <t>1. เลขที่แบบแปลน/รหัสครุภัณฑ์ 7440-021-0004/1 
2. ปีที่สร้าง/ปีที่จัดซื้อ 9/11/2552
3. จำนวนที่มี 2 เครื่อง จำนวนที่ชำรุด 1 เครื่อง
4. แผนกที่ใช้ เวชปฏิบัติครอบครัว
5. เหตุผลความจำเป็น (บรรยายสภาพที่ชำรุด) ไม่ดึงกระดาษ ไฟลัดวงจร ทำให้ไม่ปลอดภัยในการใช้งาน</t>
  </si>
  <si>
    <t>เครื่องพิพม์แบบใช้ความร้อน (Thermal Printer)</t>
  </si>
  <si>
    <t>1. เลขที่แบบแปลน/รหัสครุภัณฑ์ 7440-021-0023/001
2. ปีที่สร้าง/ปีที่จัดซื้อ 1/9/2563
3. จำนวนที่มี 1 เครื่อง จำนวนที่ชำรุด 1 เครื่อง
4. แผนกที่ใช้ ผู้ป่วยนอก
5. เหตุผลความจำเป็น (บรรยายสภาพที่ชำรุด) ไฟลัดวงจร ทำให้ไม่ปลอดภัยในการใช้งาน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</si>
  <si>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ชนิดแขวน  ขนาด 13,000 บีทียู</t>
  </si>
  <si>
    <t>1. เลขที่แบบแปลน/รหัสครุภัณฑ์ สอ.4120-
2. ปีที่สร้าง/ปีที่จัดซื้อ2556
3. จำนวนที่มี4เคริ่อง จำนวนที่ชำรุด 1 เครื่อง
4. แผนกที่ใช้ ห้องทันตกรรมให้บริการประชาชน ตามหลักความสะอาด
5. เหตุผลความจำเป็น (บรรยายสภาพที่ชำรุด) ชำรุดไม่สามารถใช้การได้ ไฟฟ้ามีติด</t>
  </si>
  <si>
    <t>เครื่องปรับอากาศ แบบแยกส่วน (ราคารวมค่าติดตั้ง) แบบตั้งพื้นหรือแบบแขวน  ขนาด 24,000 บีทียู</t>
  </si>
  <si>
    <t>1. เลขที่แบบแปลน/รหัสครุภัณฑ์  สอ 4120-001-009/2
2. ปีที่สร้าง/ปีที่จัดซื้อ 1 ธ.ค. 2554
3. จำนวนที่มี จำนวนที่ชำรุด 3/1
4. แผนกที่ใช้ ห้องเจ้าหน้าที่
5. เหตุผลความจำเป็น (บรรยายสภาพที่ชำรุด)  ชำรุดใช้งานไม่ได้</t>
  </si>
  <si>
    <t>ครุภัณฑ์การเกษตร</t>
  </si>
  <si>
    <t>เครื่องตัดหญ้า แบบข้ออ่อน</t>
  </si>
  <si>
    <t>1. เลขที่แบบแปลน/รหัสครุภัณฑ์  สอ 3750-002-0002/2
2. ปีที่สร้าง/ปีที่จัดซื้อ 13 มิ.ย. 2560
3. จำนวนที่มี จำนวนที่ชำรุด 1/1
4. แผนกที่ใช้  รพ.สต.บ้านน้ำคำ
5. เหตุผลความจำเป็น (บรรยายสภาพที่ชำรุด)  ชำรุดใช้งานไม่ได้</t>
  </si>
  <si>
    <t>เครื่องพิมพ์เลเซอร์ หรือ LED ขาวดำ ชนิด Network แบบที่ 2 (38 หน้า/นาที)</t>
  </si>
  <si>
    <t>1. เลขที่แบบแปลน/รหัสครุภัณฑ์  สอ 7440-014-0002/1
2. ปีที่สร้าง/ปีที่จัดซื้อ 24 ก.พ. 2551
3. จำนวนที่มี จำนวนที่ชำรุด 4/1
4. แผนกที่ใช้  หิองเจ้าหน้าที่
5. เหตุผลความจำเป็น (บรรยายสภาพที่ชำรุด)  ชำรุดใช้งานไม่ได้</t>
  </si>
  <si>
    <t>รถเข็นทำแผล</t>
  </si>
  <si>
    <t>1. เลขที่แบบแปลน/รหัสครุภัณฑ์ (3920-005-0005/1)
2. ปีที่สร้าง/ปีที่จัดซื้อ(2543)
3. จำนวนที่มี จำนวนที่ชำรุด
4. แผนกที่ใช้ (ห้อง ER)
5. เหตุผลความจำเป็น (บรรยายสภาพที่ชำรุด) ชำรุด ซ่อมไม่คุ้ม</t>
  </si>
  <si>
    <t>กล้องโทรทัศน์วงจรปิดชนิดเครือข่าย แบบปรับมุมมอง แบบที่ 1 สำหรับใช้ในงานรักษาความปลอดภัยทั่วไป</t>
  </si>
  <si>
    <t>1. เลขที่แบบแปลน/รหัสครุภัณฑ์ (6710-010-0001)
2. ปีที่สร้าง/ปีที่จัดซื้อ(ปี 2558)
3. จำนวนที่มี จำนวนที่ชำรุด( 1 ชุด/เสื่อมสภาพ 1 ชุ)
4. แผนกที่ใช้  รพ.สต.บ้านหินกอง)
5. เหตุผลความจำเป็น (บรรยายสภาพที่ชำรุด) (เสีย ไม่สามารถซ่อมได้)</t>
  </si>
  <si>
    <t>1. เลขที่แบบแปลน/รหัสครุภัณฑ์ สอ.7440-002/2    
2. ปีที่สร้าง/ปีที่จัดซื้อ พ.ย.2552
3. จำนวนที่มี 4 จำนวนที่ชำรุด2
4. แผนกที่ใช้ ห้องวิชาการ
5. เหตุผลความจำเป็น (บรรยายสภาพที่ชำรุด)CPUพัง เปิดเครื่องไม่ติด</t>
  </si>
  <si>
    <t xml:space="preserve">ทดแทนคุรุภัณฑ์เดิมที่ชำรุด </t>
  </si>
  <si>
    <t>1. เลขที่แบบแปลน/รหัสครุภัณฑ์ สอ7440-002/3  
2. ปีที่สร้าง/ปีที่จัดซื้อ 3พ.ย.2559
3. จำนวนที่มี 4จำนวนที่ชำรุด2
4. แผนกที่ใช้ ห้องวิชาการ
5. เหตุผลความจำเป็น (บรรยายสภาพที่ชำรุด) เปิดไม่ติด</t>
  </si>
  <si>
    <t>เครื่องวัดความดันโลหิตแบบสอดแขน อุณหภูมิร่างกาย ดัชนีมวลกาย พร้อมระบบเชื่อมต่อฐานข้อมูล</t>
  </si>
  <si>
    <t>1. เลขที่แบบแปลน/รหัสครุภัณฑ์ 6515-069-1301/5
2. ปีที่สร้าง/ปีที่จัดซื้อ 16 พ.ย. 50
3. จำนวนที่มี 4 จำนวนที่ชำรุด 2
4. แผนกที่ใช้ งานผู้ป่วยนอก
5. เหตุผลความจำเป็น (บรรยายสภาพที่ชำรุด) ซ่อมมา 3 ครั้งแล้ว ไม่คุ้ม</t>
  </si>
  <si>
    <t>1. เลขที่แบบแปลน/รหัสครุภัณฑ์ 6515-069-1301/6
2. ปีที่สร้าง/ปีที่จัดซื้อ 16 พ.ย. 50
3. จำนวนที่มี 4 จำนวนที่ชำรุด 2
4. แผนกที่ใช้ งานผู้ป่วยนอก
5. เหตุผลความจำเป็น (บรรยายสภาพที่ชำรุด) ซ่อมมา 3 ครั้งแล้ว ไม่คุ้ม</t>
  </si>
  <si>
    <t>1. เลขที่แบบแปลน/รหัสครุภัณฑ์ 6520-007-0001/3
2. ปีที่สร้าง/ปีที่จัดซื้อ 18 ต.ค.48
3. จำนวนที่มี 4 จำนวนที่ชำรุด 1
4. แผนกที่ใช้ งานทันตกรรม
5. เหตุผลความจำเป็น (บรรยายสภาพที่ชำรุด) ซ่อมมา 3 ครั้งแล้ว ไม่คุ้ม</t>
  </si>
  <si>
    <t>รั้วคอนกรีตบล็อค (แบบเลขที่ 3882/2526) ความยาว 192 เมตร</t>
  </si>
  <si>
    <r>
      <t xml:space="preserve">1. เลขที่แบบแปลน/รหัสครุภัณฑ์ (แบบเลขที่ 3882/2526)
2. ปีที่สร้าง/ปีที่จัดซื้อ
3. จำนวนที่มี จำนวนที่ชำรุด </t>
    </r>
    <r>
      <rPr>
        <sz val="14"/>
        <color rgb="FFFF0000"/>
        <rFont val="TH SarabunPSK"/>
        <family val="2"/>
      </rPr>
      <t>(รั้วเดิมลวดหนามชำรุดยาว 192 เมตร)</t>
    </r>
    <r>
      <rPr>
        <sz val="14"/>
        <color theme="1"/>
        <rFont val="TH SarabunPSK"/>
        <family val="2"/>
      </rPr>
      <t xml:space="preserve">
4. แผนกที่ใช้ 
5. เหตุผลความจำเป็น (บรรยายสภาพที่ชำรุด) </t>
    </r>
    <r>
      <rPr>
        <sz val="14"/>
        <color rgb="FFFF0000"/>
        <rFont val="TH SarabunPSK"/>
        <family val="2"/>
      </rPr>
      <t>(รั้วเดิมลวดหนามชำรุดเพื่อความปลอดภัยทรัพย์สินทางราชการ)</t>
    </r>
  </si>
  <si>
    <t>รพร. สระแก้ว</t>
  </si>
  <si>
    <t>เครื่องตรวจวิเคราะห์แยกชั้นจอประสาทตาชนิดถ่ายภาพจอประสาทตา (EM-39)</t>
  </si>
  <si>
    <t>ทดแทนของเดิมที่ชำรุด ไม่คุ้มค่าแก่การซ่อมแซม
รพร. 6515-034-0021/0001</t>
  </si>
  <si>
    <t xml:space="preserve">เครื่องช่วยหายใจชนิดควบคุมด้วยปริมาตรและความดัน  ชนิด Terbine </t>
  </si>
  <si>
    <t>ทดแทนของเดิมที่ชำรุด ไม่คุ้มค่าแก่การซ่อมแซม
1.รพร.6515-003-2101/0013  อายุการใช้งาน 17 ปี
2.รพร.6515-003-2101/0016  อายุการใช้งาน 13 ปี
3.รพร.6515-003-2101/0017  อายุการใช้งาน 13 ปี
4. รพร.6515-003-2101/0018  อายุการใช้งาน 12 ปี
5.รพร.6515-003-2101/0019   อายุการใช้งาน 11 ปี
6.รพร.6515-003-2101/0020   อายุการใช้งาน 11 ปี
7.รพร.6515-003-2101/0028   อายุการใช้งาน 11 ปี
8.รพร.6515-003-2302/0001   อายุการใช้งาน 17 ปี</t>
  </si>
  <si>
    <t>เครื่องตรวจวัดคาร์บอนไดออกไซด์และยาดมสลบในลมหายใจออก (AE-4)</t>
  </si>
  <si>
    <t xml:space="preserve">ทดแทนของเดิมที่ชำรุด ไม่คุ้มค่าแก่การซ่อมแซม
 รพร.6515-001-0006/0001 อายุการใช้งาน 9ปี </t>
  </si>
  <si>
    <t>เครื่องควบคุมการให้สารน้ำทางหลอดเลือดดำชนิด 1 สาย (IP-2)</t>
  </si>
  <si>
    <t>ทดแทนของเดิมที่ชำรุด ไม่คุ้มค่าแก่การซ่อมแซม 
1.รพร.6515-025-1001/0008 อายุการใช้งาน 25 ปี
2.รพร.6515-025-1001/0010  อายุการใช้งาน 24 ปี
3. รพร.6515-025-1001/0016 อายุการใช้งาน 22 ปี
4.รพร.6515-025-1001/0017  อายุการใช้งาน 22 ปี
5.รพร.6515-025-1001/0018 อายุการใช้งาน 22 ปี
6. รพร.6515-025-1001/0020  อายุการใช้งาน 22 ปี
7.รพร.6515-025-1001/0041  อายุการใช้งาน 19 ปี
8.รพร.6515-025-1001/0042 อายุการใช้งาน 19 ปี
9.รพร.6515-025-1001/0043 อายุการใช้งาน 19 ปี
10.รพร.6515-025-1001/0045 อายุการใช้งาน 18 ปี</t>
  </si>
  <si>
    <t>เครื่องติดตามการทำงานของหัวใจและสัญญาณชีพอัตโนมัติ ขนาดกลาง</t>
  </si>
  <si>
    <t xml:space="preserve"> ทดแทนของเดิมที่ชำรุด ไม่คุ้มค่าแก่การซ่อมแซม  อายุการใช้งาน 8-13 ปี
1.รพร.6515-027-2002/0004  อายุการใช้งาน 15ปี
2.รพร6515-027-2002/0005   อายุการใช้งาน 15ปี
3. รพร.6515-027-2002/006   อายุการใช้งาน 15ปี
4. รพร.6515-027-2002/007   อายุการใช้งาน 15ปี
5. รพร.6515-027-2002/008   อายุการใช้งาน 15ปี
6.รพร.6515-027-2002/009    อายุการใช้งาน 15ปี
7. รพร.6515-027-2002/0010  อายุการใช้งาน 15ปี
8.รพร.6515-027-2001/0011   อายุการใช้งาน 15ปี
9.รพร.6515-027-2001/0014   อายุการใช้งาน 13ปี
</t>
  </si>
  <si>
    <t xml:space="preserve">Drainage Suction </t>
  </si>
  <si>
    <t xml:space="preserve">ทดแทนของเดิมที่ชำรุด ไม่คุ้มค่าแก่การซ่อมแซม  อายุการใช้งาน 8-13 ปี
1.รพร.6515-037-0101/0052
2.รพร.6515-037-0101/0078 
3.รพร.6515-037-0101/0079 
4.รพร.6515-035-0206/0085
5.รพร.6515-037-0101/0080
</t>
  </si>
  <si>
    <t>ยูนิตทำฟัน (DE-35)</t>
  </si>
  <si>
    <t xml:space="preserve">ทดแทนของเดิมที่ชำรุด ไม่คุ้มค่าแก่การซ่อมแซม อายุการใช้งาน 9 ปี
1.รพร 6520-007-001/8 
</t>
  </si>
  <si>
    <t>กล่องใส่เครื่องมือผ่าตัดกันกระแทกแบบไม่ต้องเปลี่ยนแผ่นกรอง</t>
  </si>
  <si>
    <t>กล่อง</t>
  </si>
  <si>
    <t>ทดแทนของเดิมที่ชำรุด ไม่สามารถซ่อมแซมได้ 
1. รพร6525-035-1232/7
2. รพร6525-035-1232/8 
3. รพร6525-035-1232/9
4. รพร6525-035-1232/10
5. รพร6525-035-1232/11
6. รพร6525-035-1232/12
7. รพร6525-035-1232/13
8. รพร6525-035-1232/14
9. รพร6525-035-1232/15</t>
  </si>
  <si>
    <r>
      <t>1. เลขที่แบบแปลน/รหัสครุภัณฑ์</t>
    </r>
    <r>
      <rPr>
        <b/>
        <sz val="14"/>
        <color theme="1"/>
        <rFont val="TH SarabunPSK"/>
        <family val="2"/>
      </rPr>
      <t xml:space="preserve"> สอ.4120-001-0016/1-2</t>
    </r>
    <r>
      <rPr>
        <sz val="14"/>
        <color theme="1"/>
        <rFont val="TH SarabunPSK"/>
        <family val="2"/>
      </rPr>
      <t xml:space="preserve">
2. ปีที่สร้าง/ปีที่จัดซื้อ 2553
3. แผนกที่ใช้ จำนวนที่มี จำนวนที่ชำรุด </t>
    </r>
    <r>
      <rPr>
        <b/>
        <sz val="14"/>
        <color theme="1"/>
        <rFont val="TH SarabunPSK"/>
        <family val="2"/>
      </rPr>
      <t>ห้องรับบริการ ตรวจรักษาโรคและจ่ายยา/มีจำนวน 5 เครื่อง/ชำรุด 2 เครื่อง</t>
    </r>
    <r>
      <rPr>
        <sz val="14"/>
        <color theme="1"/>
        <rFont val="TH SarabunPSK"/>
        <family val="2"/>
      </rPr>
      <t xml:space="preserve">
4. เหตุผลความจำเป็น </t>
    </r>
    <r>
      <rPr>
        <b/>
        <sz val="14"/>
        <color theme="1"/>
        <rFont val="TH SarabunPSK"/>
        <family val="2"/>
      </rPr>
      <t>เพือรักษา อุณหภูมิเวชภัณฑ์ยาและ มิใช่ยา ไม่ให้เสื่อมสภาพเร็วและรักษาครุภัณฑ์ให้ใช้งานได้นานขึ้น</t>
    </r>
  </si>
  <si>
    <t>1. เลขที่แบบแปลน/รหัสครุภัณฑ์ (4110-001-0002/1-2)
2. ปีที่สร้าง/ปีที่จัดซื้อ(2551)
3. จำนวนที่มี จำนวนที่ชำรุด  4  หลัง ชำรุด 2 หลัง)
4. แผนกที่ใช้ (ห้องยา/ห้องเก็บวัคซีน)
5. เหตุผลความจำเป็น (บรรยายสภาพที่ชำรุด) (ซ่อมไม่คุ้ม)</t>
  </si>
  <si>
    <t>เครื่องตรวจคลื่นไฟฟ้าหัวใจ พร้อมระบบวิเคราะห์ผล และจัดเก็บภาพในระบบเครือข่าย</t>
  </si>
  <si>
    <t>1. เลขที่แบบแปลน/รหัสครุภัณฑ์ 6515-027-1001/2
2. ปีที่สร้าง/ปีที่จัดซื้อ2560
3. จำนวนที่มี 2 จำนวนที่ชำรุด 1
4. แผนกที่ใช้  แผนกผู้ป่วยฉุกเฉิน
5. เหตุผลความจำเป็น (บรรยายสภาพที่ชำรุด) ทดแทนของเดิมชำรุด มีอายุการใช้งาน 5 ปี ไม่คุ้มค่าต่อการส่งซ่อม</t>
  </si>
  <si>
    <t xml:space="preserve">เครื่องขูดหินปูนแบบ Electro Magnettic  </t>
  </si>
  <si>
    <t>1. เลขที่แบบแปลน/รหัสครุภัณฑ์ 6520-004-0004/001
2. ปีที่สร้าง/ปีที่จัดซื้อ 15 กันยายน 2557
3. จำนวนที่มี 3  จำนวนที่ชำรุด 1
4. แผนกที่ใช้ ทันตกรรม 
5. เหตุผลความจำเป็น (บรรยายสภาพที่ชำรุด) ทดแทนของเดิมที่ชำรุด มีอายุการใช้งาน 8 ปี ไม่คุ้มค่าต่อการส่งซ่อม (เครื่องใช้งานไม่ได้ เวลาขูดหินปูน ไม่มีน้ำออกมาจากตัวเครื่อง)</t>
  </si>
  <si>
    <t>เตียงตรวจภายใน</t>
  </si>
  <si>
    <t>1. เลขที่แบบแปลน/รหัสครุภัณฑ์  6530-001-1122/1
2. ปีที่สร้าง/ปีที่จัดซื้อ 8 กันยายน 2555
3. จำนวนที่มี 2 จำนวนที่ชำรุด 1
4. แผนกที่ใช้ กลุ่มการพยาบาล
5. เหตุผลความจำเป็น (บรรยายสภาพที่ชำรุด)  ทดแทนของเดิมที่ชำรุด มีอายุการใช้งาน 10 ปี ไม่คุมค่าต่อการส่งซ่อม</t>
  </si>
  <si>
    <t>เครื่องชั่งน้ำหนักแบบดิจิตอล พร้อมที่วัดส่วนสูง</t>
  </si>
  <si>
    <t>1. เลขที่แบบแปลน/รหัสครุภัณฑ์  6530-008-0711/2,6530-008-0711/3
2. ปีที่สร้าง/ปีที่จัดซื้อ 8 กันยายน 2555
3. จำนวนที่มี 7 จำนวนที่ชำรุด 2
4. แผนกที่ใช้ กลุ่มการพยาบาล
5. เหตุผลความจำเป็น (บรรยายสภาพที่ชำรุด)  ทดแทนของเดิมที่ชำรุด มีอายุการใช้งาน 10 ปี ไม่คุมค่าต่อการส่งซ่อม</t>
  </si>
  <si>
    <t xml:space="preserve">1. เลขที่แบบแปลน/รหัสครุภัณฑ์ 6515-035-0206/002,3,4,5
2. ปีที่สร้าง/ปีที่จัดซื้อ 26 มิถุนายน 2560
3. จำนวนที่มี 10  จำนวนที่ชำรุด 3
4. แผนกที่ใช้ ทันตกรรม 
5. เหตุผลความจำเป็น (บรรยายสภาพที่ชำรุด) ทดแทนของเดิมที่ชำรุด มีอายุการใช้งาน 5 ปี ไม่คุ้มค่าต่อการส่งซ่อม </t>
  </si>
  <si>
    <t>1. เลขที่แบบแปลน/รหัสครุภัณฑ์ 7440-001-0004/1
2. ปีที่สร้าง/ปีที่จัดซื้อ 3 พฤษภาคม 2556
3. จำนวนที่มี 7 จำนวนที่ชำรุด 1
4. แผนกที่ใช้ ทันตกรรม
5. เหตุผลความจำเป็น (บรรยายสภาพที่ชำรุด) ทดแทนของเดิมที่ชำรุด มีอายุการใช้งาน 9 ปี ไม่คุมค่าต่อการส่งซ่อม</t>
  </si>
  <si>
    <t>รายการทดแทน ระบบ PACS</t>
  </si>
  <si>
    <t>เครื่องควบคุมการให้สารน้ำทางหลอดเลือดดำชนิด 1 สาย</t>
  </si>
  <si>
    <t xml:space="preserve">ทดแทนของเดิมที่ชำรุด ผลการสอบเทียบไม่ผ่าน และไม่คุ้มค่าซ่อม </t>
  </si>
  <si>
    <t>เครื่องตรวจคลื่นไฟฟ้าหัวใจพร้อมระบบประมวลผลขนาดกระดาษบันทึกแบบกระดาษความร้อนขนาดไม่น้อยกว่าเอ 4</t>
  </si>
  <si>
    <t xml:space="preserve">ทดแทนของเดิมที่ชำรุด                   </t>
  </si>
  <si>
    <t>เครื่องกระตุกไฟฟ้าหัวใจชนิดไบเฟสิคแบบจอสี พร้อมภาควัดคาร์บอนไดออกไซด์และออกซิเจน</t>
  </si>
  <si>
    <t xml:space="preserve">ทดแทนของเดิมที่ชำรุด และเปิดให้บริการเพิ่ม                 </t>
  </si>
  <si>
    <t>เครื่องควบคุมการให้สารละลายโดยใช้กระบอกฉีด</t>
  </si>
  <si>
    <t xml:space="preserve">          1.6515-025-1001/183         2.6515-025-1001/184  </t>
  </si>
  <si>
    <t>โต๊ะคร่อมเตียงปรับระดับสูง-ต่ำด้วยระบบโช๊ค</t>
  </si>
  <si>
    <t>ทดแทนของเดิมที่ชำรุด 6530-034-1001/</t>
  </si>
  <si>
    <t>โต๊ะคร่อมเตียงStanless</t>
  </si>
  <si>
    <t>ทดแทนของเดิมที่ชำรุด 3</t>
  </si>
  <si>
    <t>รพ.
อรัญประเทศ</t>
  </si>
  <si>
    <t>ตู้เก็บเครื่องมือแพทย์</t>
  </si>
  <si>
    <t xml:space="preserve">ทดแทนของเดิม ตู้เดิมชำรุด ใช้งานตั้งแต่ปี 2533 ประตูปิดไม่ได้ </t>
  </si>
  <si>
    <t xml:space="preserve">เครื่องดมยาสลบพร้อมเครื่องช่วยหายใจและเครื่องตรวจวัดคาร์บอนไดออกไซด์และยาดมสลบในลมหายใจออกสำหรับการผ่าตัดทั่วไป  </t>
  </si>
  <si>
    <t xml:space="preserve">เครื่องเดิมชำรุด และเป็นรุ่นเก่าใช้งานมากกว่า 25 ปี รับวันที่ 12 พ.ค.2541ไม่มีอะไหร่ซ่อม </t>
  </si>
  <si>
    <t>เครื่องหมุนเวี่ยงเพื่อตรวจปริมาตรเม็ดเลือดแดงอัดแน่น</t>
  </si>
  <si>
    <t xml:space="preserve">ทดแทนของเดิมที่ชำรุด           </t>
  </si>
  <si>
    <t>เครื่องส่องกล่องเสียงแบบไฟเบอร์ออปติค 4 เบรด</t>
  </si>
  <si>
    <t>เครื่องให้สารน้ำและควบคุมการให้ยาแก้ปวดโดยใช้กระบอกฉีดยา( PCA+TCI)</t>
  </si>
  <si>
    <t>มีแพทย์วิสัญญี 3 คน หัตถการผ่าตัดมีมากขึ้นหลายสาขา ทำให้ผู้ป่วยมีความเจ็บปวดหลังจากผ่าตัด และเปิดบริการ Pain management ซึ่งยังไม่เคยมีมาก่อน</t>
  </si>
  <si>
    <t>ตู้อุ่นสารน้ำ : ความจุต้องไม่น้อยกว่า 20 ขวด (สารน้ำ 1,000 mlต่อขวด) ควบคุมอุณหภูมิได้  สามารถใช้ในการอุ่นสารละลายที่ให้ทางหลอดเลือดดำหรือใช้ล้างบริเวณผ่าตัดรวมถึงผ้าห่มได้พร้อมกัน</t>
  </si>
  <si>
    <t>มีแพทย์เฉพาะทางที่ผ่าตัดหลายสาขา ที่เปิดช่องท้องและใช้น้ำล้างช่องท้อง รวมทั้งการให้สารน้ำด้วยความรวดเร็วและเย็นอาจเกิด Shivering และ Hypothermia</t>
  </si>
  <si>
    <t>มีแพทย์วิสัญญี 3 คน หัตถการผ่าตัดมีมากขึ้นหลายสาขา ทำให้ผู้ป่วยมีความเจ็บปวดหลังจากผ่าตัด และเปิดบริการ Pain management</t>
  </si>
  <si>
    <t>Radiant warmer with Resuscitation</t>
  </si>
  <si>
    <t xml:space="preserve">เปิดให้บริการNICU        ทดแทนเครื่องเดิมที่ชำรุด </t>
  </si>
  <si>
    <t>เครื่องวัดออกซิเจนในเลือดอัตโนมัติแบบพกพา</t>
  </si>
  <si>
    <t>ทดแทนเครื่องเดิมที่ชำรุด</t>
  </si>
  <si>
    <t>เครื่องวัดความดันลูกตาแบบเป่าลม</t>
  </si>
  <si>
    <t>ทดแทนเครื่องเดิมที่ชำรุด ขยายการให้บริการ ผู้รับริการเพิ่มขึ้น</t>
  </si>
  <si>
    <t>ทดแทนเครื่องเดิมที่ชำรุด ขยายการให้บริการ MAC</t>
  </si>
  <si>
    <t>เครื่องวัดความดันโลหิตชนิดอัตโนมัติ พร้อมวัดค่าออกซิเจนพร้อมล้อเลื่อน</t>
  </si>
  <si>
    <t>เครื่องวัดความดันโลหิตชนิดอัตโนมัติ พร้อมล้อเลื่อน</t>
  </si>
  <si>
    <t>ทดแทนเครื่องเดิมที่ชำรุด ขยายการให้บริการ MAC ,SN 04017946LF</t>
  </si>
  <si>
    <t>สายเคเบิล Oxygen sat GE 105</t>
  </si>
  <si>
    <t xml:space="preserve">ทดแทนเครื่องเดิมที่ชำรุด </t>
  </si>
  <si>
    <t>Exhalation Valve เครื่องช่วยหายใจ  Neumovent Graphnet</t>
  </si>
  <si>
    <t>เครื่องดูดสุญญากาศช่วยคลอด</t>
  </si>
  <si>
    <t>เครื่องตรวจสมรรถภาพทารกในครรภ์</t>
  </si>
  <si>
    <t>เครื่องฟังเสียงหัวใจทารกในครรภ์</t>
  </si>
  <si>
    <t xml:space="preserve">ทดแทนเครื่องเดิมที่ชำรุด  </t>
  </si>
  <si>
    <t xml:space="preserve">ชุดเครื่องมือผ่าตัดใหญ่ </t>
  </si>
  <si>
    <t>ชุดเครื่องมือผ่าตัดใหญ่ ที่มีใช้อยู่อายุการใช้งานเกิน 20 ปี ชำรุด ปกติเปลี่ยนเฉพาะชิ้นที่เสื่อมสภาพ และมีจำนวนไม่เพียงพอในการหมุนเวียนใช้งานผ่าตัดทางศัลยกรรมทั่วไปและสูติ - นรีเวช เนื่องจากปัจจุบันมีจำนวนผู้รับบริการมากขึ้น</t>
  </si>
  <si>
    <t>ชุดเครื่องมือถ่างขยายช่องท้อง พร้อมอุปกรณ์ถ่างดึงไม่น้อยกว่า 6 ชิ้น</t>
  </si>
  <si>
    <t xml:space="preserve">ไม่เคยมีใช้ในงานผ่าตัดด้านศัลยกรรมทั่วไปมาก่อน ศัลยแพทย์มีความจำเป็นต้องใช้ในการผ่าตัดอวัยวะภายในช่องท้อง เพื่อช่วยดึงผนังหน้าท้องผู้ป่วย โดยไม่ต้องเพิ่มจำนวนพยาบาลเข้าช่วยผ่าตัดและทำให้การผ่าตัดสะดวก ราบรื่น มองเห็นบริเวณที่ผ่าตัดได้อย่างชัดเจน </t>
  </si>
  <si>
    <t>ชุดเครื่องมือทำหมัน</t>
  </si>
  <si>
    <t>ชุดเครื่องมือผ่าตัดทำหมัน ที่มีใช้อยู่อายุการใช้งานเกิน 20 ปี ชำรุด ปกติเปลี่ยนเฉพาะชิ้นที่เสื่อมสภาพ และมีจำนวนไม่เพียงพอในการหมุนเวียนใช้งานผ่าตัดทางสูติ - นรีเวช เนื่องจากปัจจุบันมีจำนวนผู้รับบริการมากขึ้น</t>
  </si>
  <si>
    <t>ตู้เย็น 36 คิว</t>
  </si>
  <si>
    <t>ทดแทนของเดิมที่ชำรุด</t>
  </si>
  <si>
    <t>ตู้เย็นแช่ยาปรับอุณภูมิ</t>
  </si>
  <si>
    <t>เครื่องกระตุ้นกล้ามเนื้อร่วมกับอัลตรา</t>
  </si>
  <si>
    <t>ตู้อบความร้อนไฟฟ้า</t>
  </si>
  <si>
    <t>เครื่องตรวจ Micro Bilirubin</t>
  </si>
  <si>
    <t>ปรับปรุงอาคารห้องER</t>
  </si>
  <si>
    <t xml:space="preserve">ปรับปรุงขยายอาคาร กว้าง 5 เมตร ยาว 8 เมตร เพื่อปรับปรุงเป็นฉุกเฉิน ในการให้บริการแก่ผู้ป่วย ซึ่ง รพ.สต.อยู่ห่างไกลจาก รพ.อรัญประเทศ และเป็นจุดทางแยกเกิดอุบัติเหตุบ่อย เพื่อลดความเสี่ยงและการช่วยเหลือในภาวะฉุกเฉิน ในการให้บริการแก่ผู้ป่วยและญาติ
</t>
  </si>
  <si>
    <t>รพ.สต.ภูน้ำเกลี้ยง</t>
  </si>
  <si>
    <t>รพสต.คลองหว้า</t>
  </si>
  <si>
    <t>งานก่อสร้างรั้วคอนกรีดบล็อก      (รั้วคอนกรีตบล๊อค สูง 2.15 เมตร กว้างช่วงละ 2.80 เมตร)ด้านทิศใต้ทิศหนือและทิศตะวันออก</t>
  </si>
  <si>
    <t>1. เลขที่แบบแปลน 3822
2. ปีที่สร้าง พ.ศ. 2566
3. รั้วคอนกรีตบล็อค จำนวน 3 ด้าน ยาว 201 เมตร 
4. เหตุผลความจำเป็น เนื่องจาก รพ.สต.คลองหว้า ตำบลทับพริกตั้งอยู่ใกล้ชายแดนประเทศกัมพูชาประกอบกับรั้วเดิมเป็นรั้วลวดหนามที่ได้งบประมาณมาจากการบริจาคเงินก่อสร้าง ก่อสร้างมาปี พ.ศ.2543 ซึ่งมีสภาพทรุดโทรม พุพัง ไม่สามารถป้องกันทรัพย์สินของทางราชการและบุคลากรที่พักอาศัยอยู่ใน รพ.สต.คลองหว้า อาจเกิดอันตรายจากการลักขโมยของมิจฉาชีพได้ จึงมีความจำป็นอย่างยิ่งในการก่อสร้างรั้วคอนกรีตบล็อค</t>
  </si>
  <si>
    <t>รั้วตาข่ายถักด้านหน้าจำนวน 57 เมตร  รพ.สต.คลองหว้า</t>
  </si>
  <si>
    <t>1. เลขที่แบบแปลน 5419
2. ปีที่สร้าง พ.ศ.2566
3. รั้วตาข่ายถักด้านหน้า รพ.สต.คลองหว้า จำนวน 57 เมตร เดิมมีอยู่ 8 ช่อง 12 เมตร
4. เหตุผลความจำเป็น เนื่องจากด้านหน้าของรพ.สต.คลองหว้า มีรั้วตาข่ายถักบริเวณป้ายรพ.สต.เท่านั้น บริเวณด้านหน้ามีความยาว 77 เมตร รั้วเดิมเป็นรั้วลวดหนามไม่สามารถป้องกันทรัพย์สินของทางราชการและบุคลากรที่พักอาศัยอยู่ในรพ.สต.คลองหว้า อาจเกิดอันตรายต่อชีวิตและทรัพย์สินจากการลักขโมยของมิจฉาชีพได้ จึงมีความจำป็นอย่างยิ่งในการก่อสร้างรั้วตาข่ายถักเพื่อความคงทนแข็งแรงและสวยงามของสถานบริการ</t>
  </si>
  <si>
    <t>รพสต.บ้านโรงเรียน</t>
  </si>
  <si>
    <t>รั้วคอนกรีตด้านหลังยาว 100 เมตร แบบเลขที่ 3882/2522</t>
  </si>
  <si>
    <t>1. เลขที่แบบแปลน 5419
2. ปีที่สร้าง พ.ศ.2566
3. รั้วคอนกรีตด้านหลัง รพ.สต.บ้านโรงเรียน จำนวน 100 เมตร 
4. เหตุผลความจำเป็น เนื่องจากด้านหน้าของรพ.สต.บ้านโรงเรียน มีรั้วเดิมเป็นรั้วลวดหนามไม่สามารถป้องกันทรัพย์สินของทางราชการ อาจเกิดอันตรายต่อชีวิตและทรัพย์สินจากการลักขโมยของมิจฉาชีพได้ จึงมีความจำป็นอย่างยิ่งในการก่อสร้างรั้วตาข่ายถักเพื่อความคงทนแข็งแรงและสวยงามของสถานบริการ</t>
  </si>
  <si>
    <t>รั้วคอนกรีตบล๊อค (รั้วคอนกรีตบล๊อค สูง 2.15 เมตร กว้างช่วงละ 2.80 เมตร)ด้านทิศใต้ทิศหนือและทิศตะวันออก</t>
  </si>
  <si>
    <t>เหตุผลความจำเป็น (บรรยายสภาพที่ชำรุด)เดิมเป็นรั้วลวดหนามไม่มั่นคง เพื่อป้องกันอันตรายแก่ชีวิตและทรัพย์สินราชการ เป็นแนวกั้นแสดงอาณาเขตของ รพ.สต.</t>
  </si>
  <si>
    <t>รพ.สต.
หนองสังข์</t>
  </si>
  <si>
    <t>งานก่อสร้างขยายเขตระบบไฟฟ้า</t>
  </si>
  <si>
    <t>ปรับปรุงระบบไฟฟ้าให้เป็น ระบบ 3 เฟส เนื่องจากกระแสไฟฟ้าตก เพื่อป้องกันความเสียหาย
ที่เกิดจากไฟฟ้าตก และรองรับการให้บริการแก่ประชาชน เช่น คลินิกทันตกรรม และอุปกรณ์คอมพิวเตอร์</t>
  </si>
  <si>
    <t>1. เลขที่แบบแปลน/รหัสครุภัณฑ์
2. ปีที่สร้าง พ.ศ.2566
3. ขอขยายเขตไฟฟ้า(3เพส) โรงพยาบาลส่งเสริมสุขภาพตำบลคลองหว้า
4. เหตุผลความจำเป็น เนื่องจากระบบไฟฟ้า มีความไม่เสถียร ไฟฟ้าตกบ่อยมาก ครุภัณฑ์สำนักงาน วัคซีนและอุปการณ์การแพทย์ใช้งานไม่ได้และเกิดความเสียหายต่อทางราชการ จึงมีความจำเป็นเร่งด่วนในการขยายเขตไฟฟ้า(3เพส) โรงพยาบาลส่งเสริมสุขภาพตำบลคลองหว้า</t>
  </si>
  <si>
    <t>เครื่องชั่งน้ำหนัก ส่วนสูง พร้อมเครื่องวัดอุณหภูมิชนิดสัมผัสพร้อมระบบเชื่อมต่อและแสดงผลบบฐานข้อมูลโรงพยาบาล</t>
  </si>
  <si>
    <t>หม้อแปลงไฟฟ้า ขนาด 250 KVA พร้อมงานติดตั้ง</t>
  </si>
  <si>
    <t>1. หมายเลขครุภัณฑ์ 6115-001-0013/1
2. รับเมื่อปี พ.ศ. 2542
3. จำนวนที่มี จำนวน 1 เครื่อง
4. แผนกที่ใช้ กลุ่มงานบริหารทั่วไป
5. เหตุผลความจำเป็น เนื่องจาก อายุการใช้งาน 23 ปี ชำรุดไม่คุ้มค่าในการซ่อมบำรุงรักษา เพื่อใช้งานต่อไป</t>
  </si>
  <si>
    <t>1. หมายเลขครุภัณฑ์ 6250 007 0001/4
2. รับเมื่อปี พ.ศ. 2553
3. จำนวนที่มี จำนวน 4 เครื่อง ชำรุด จำนวน 1 เครื่อง
4. แผนกที่ใช้ กลุ่มงานทันตกรรม
5. เหตุผลความจำเป็น เนื่องจาก อายุการใช้งาน 12 ปี ชำรุดไม่คุ้มค่าในการซ่อมบำรุงรักษา เพื่อใช้งานต่อไป</t>
  </si>
  <si>
    <t>ปรับปรุง</t>
  </si>
  <si>
    <t>ปรับปรุงระบบก๊าซออกซิเจนอาคารผู้ป่วยใน</t>
  </si>
  <si>
    <t>1. อาคารราชพัสดุเลขที่ สก 967
2. รับเมื่อปี พ.ศ. 2542
3. จำนวนที่มี  1 อาคาร
4. แผนกที่ใช้ กลุ่มการพยาบาล
5. เหตุผลความจำเป็น เนื่องจาก อายุการใช้งาน 23 ปี ระบบก๊าชออกชิเจนชำรุดไม่สามารถใช้งานได้ตามปกติ</t>
  </si>
  <si>
    <t>รพ.สต.เขาฉกรรจ์</t>
  </si>
  <si>
    <t>ชุดตรวจหู จมูก คอ</t>
  </si>
  <si>
    <t xml:space="preserve">1. เลขที่แบบแปลน/รหัสครุภัณฑ์  ขก.6515-022-2201-1
2. ปีที่สร้าง/ปีที่จัดซื้อ 29กค2551
3. จำนวนที่มี จำนวนที่ชำรุด   1
4. แผนกที่ใช้ ห้องตรวจโรค 
5. เหตุผลความจำเป็น (บรรยายสภาพที่ชำรุด) เลนส์ขยายชำรุดเสียหาย ไม่สามารถใช้ตรวจผู้ป่วยได้ </t>
  </si>
  <si>
    <t>รพ.สต.เขาสามสิบ</t>
  </si>
  <si>
    <t>1. เลขที่แบบแปลน/รหัสครุภัณฑ์ ขสส.6515-022-2201
2. ปีที่สร้าง/ปีที่จัดซื้อ 2553
3. จำนวนที่มี จำนวนที่ชำรุด 1 ชุด
4. แผนกที่ใช้ ห้องตรวจ
5. เหตุผลความจำเป็น (บรรยายสภาพที่ชำรุด) เลนส์ขยายแตกเสียหายไม่สามารถใช้งานส่องดูได้</t>
  </si>
  <si>
    <t>รพ.สต.คลองเจริญ</t>
  </si>
  <si>
    <t xml:space="preserve">1. เลขที่แบบแปลน/รหัสครุภัณฑ์  คจ.6515-022-2201-1
2. ปีที่สร้าง/ปีที่จัดซื้อ ก.ค. 2559 (ได้รับการบริจาค)
3. จำนวนที่มี จำนวนที่ชำรุด   1
4. แผนกที่ใช้ ห้องตรวจโรค 
5. เหตุผลความจำเป็น (บรรยายสภาพที่ชำรุด) เลนส์ขยายชำรุดเสียหาย ไม่สามารถใช้ตรวจผู้ป่วยได้ </t>
  </si>
  <si>
    <t>รพ.สต.หนองหว้า</t>
  </si>
  <si>
    <t xml:space="preserve">1. เลขที่แบบแปลน/รหัสครุภัณฑ์ ไม่มี (เป็นเครื่องเก่าที่ได้รับการบริจาค)
2. ปีที่สร้าง/ปีที่จัดซื้อ ก.ค. 2560 (ได้รับการบริจาค)
3. จำนวนที่มี จำนวนที่ชำรุด   1
4. แผนกที่ใช้ ห้องตรวจโรค 
5. เหตุผลความจำเป็น (บรรยายสภาพที่ชำรุด) เลนส์ขยายชำรุดเสียหาย ไม่สามารถใช้ตรวจผู้ป่วยได้ </t>
  </si>
  <si>
    <t>รพ.สต.ซับมะนาว</t>
  </si>
  <si>
    <t>1. เลขที่แบบแปลน/รหัสครุภัณฑ์ 6515-022-2201
2. ปีที่สร้าง/ปีที่จัดซื้อ ปี 2550
3. จำนวนที่มี / จำนวนที่ชำรุด 1 ชุด 
4. แผนกที่ใช้ /ห้องตรวโรคทั่วไป
5. เหตุผลความจำเป็น (บรรยายสภาพที่ชำรุด) อุปกรณ์ตรวจไม่ครบ,ข้อต่อตัวส่องหูกับด้ามจับหัก</t>
  </si>
  <si>
    <t>รพ.สต.ไทรทอง</t>
  </si>
  <si>
    <t>1. เลขที่แบบแปลน/รหัสครุภัณฑ์ ทท 6515-022-2201
2. ปีที่สร้าง/ปีที่จัดซื้อ ปี 2550
3. จำนวนที่มี / จำนวนที่ชำรุด 1 ชุด 
4. แผนกที่ใช้ /ห้องตรวโรคทั่วไป
5. เหตุผลความจำเป็น (บรรยายสภาพที่ชำรุด) อุปกรณ์ตรวจไม่ครบ,ข้อต่อตัวส่องหูกับด้ามจับหัก</t>
  </si>
  <si>
    <t>กระดานสำหรับทำ CPR</t>
  </si>
  <si>
    <t xml:space="preserve">1. เลขที่แบบแปลน/รหัสครุภัณฑ์  ไม่มี (ได้รับการบริจาคเป็นแผ่นไม้อัด)
2. ปีที่สร้าง/ปีที่จัดซื้อ ส.ค 2552
3. จำนวนที่มี จำนวนที่ชำรุด   1
4. แผนกที่ใช้ ห้องอุบัติเหตุและฉุกเฉิน (ER) 
5. เหตุผลความจำเป็น (บรรยายสภาพที่ชำรุด) เป็นแผ่นกระดานทำด้วยไม้อัด มีสภาพชำรุด แตก ร้าว ไม่มีความเหมาะสมในการใช้งาน </t>
  </si>
  <si>
    <t>ชุดช่วยหายใจชนิดมือบีบสำหรับเด็ก</t>
  </si>
  <si>
    <t>1. เลขที่แบบแปลน/รหัสครุภัณฑ์ ไม่มี
2. ปีที่สร้าง/ปีที่จัดซื้อ ปี 2560
3. จำนวนที่มี  1 จำนวนที่ชำรุด
4. แผนกที่ใช้ ห้องอุบัติเหตุและฉุกเฉิน (ER)
5. เหตุผลความจำเป็น ใช้ช่วยหายใจเด็ก (บรรยายสภาพที่ชำรุด) ข้อต่อแตก ตัวบีบฉีกขาก</t>
  </si>
  <si>
    <t>ผ้าพันแขนวัดความดันสำหรับเด็ก</t>
  </si>
  <si>
    <t>1. เลขที่แบบแปลน/รหัสครุภัณฑ์ ไม่มี
2. ปีที่สร้าง/ปีที่จัดซื้อ พ.ศ. 2560
3. จำนวนที่มี จำนวนที่ชำรุด 1 ชุด
4. แผนกที่ใช้ ผู้ป่วยนอก 
5. เหตุผลความจำเป็น (บรรยายสภาพที่ชำรุด) ชำรุดเสียหายไม่สามารถใช้รัดแขนเด็กในการวัดความดันโลหิตได้</t>
  </si>
  <si>
    <t>เครื่องฟังเสียงหัวใจเด็กในครรภ์</t>
  </si>
  <si>
    <t>1. เลขที่แบบแปลน/รหัสครุภัณฑ์ ไม่มี (เนื่องจากได้รับการบริจาคเครื่องเก่า)
2. ปีที่สร้าง/ปีที่จัดซื้อ พ.ศ. 2561
3. จำนวนที่มี จำนวนที่ชำรุด 1 ชุด
4. แผนกที่ใช้ ผู้ป่วยนอก (ฝากครรภ์) 
5. เหตุผลความจำเป็น (บรรยายสภาพที่ชำรุด) ของเดิมที่ได้รับการบริจาค ชำรุด ไม่สามารถใช้งานได้ในการรับฝากครรภ์ของผู้มาฝากครรภ์ในหน่วยบริการ</t>
  </si>
  <si>
    <t>ปรับปรุง ต่อเติมห้องรอรับบริการผู้ป่วยโรคเรื้อรัง และให้สุขศึกษา อาคารโรงพยาบาลส่งเสริมสุขภาพตำบลไทรทอง</t>
  </si>
  <si>
    <t>1. เลขที่แบบแปลน/รหัสครุภัณฑ์ 8170/2536 (สถานีอนามัย 2 ชั้น)
2. ปีที่สร้าง/ปีที่จัดซื้อ พ.ศ. 2539
3. จำนวนที่มี จำนวนที่ชำรุด 1 แห่ง
4. แผนกที่ใช้ ผู้ป่วยนอก 
5. เหตุผลความจำเป็น (บรรยายสภาพที่ชำรุด) เนื่องจากมีผู้มารับบริการเป็นจำนวนมาก ทำให้เกิดความแออัดของผู้รับบริการ ห้องเดิมที่มีอายุการใช้งานตั้งแต่ปี 2539 มีความคับแคบ</t>
  </si>
  <si>
    <t>ปรับปรุง ต่อเติมห้องประชุม อาคารโรงพยาบาลส่งเสริมสุขภาพตำบลไทรทอง</t>
  </si>
  <si>
    <t xml:space="preserve">1. เลขที่แบบแปลน/รหัสครุภัณฑ์ 8170/2536 (สถานีอนามัย 2 ชั้น)
2. ปีที่สร้าง/ปีที่จัดซื้อ พ.ศ. 2539
3. จำนวนที่มี จำนวนที่ชำรุด 1 แห่ง
4. แผนกที่ใช้ งานบริหารทั่วไป 
5. เหตุผลความจำเป็น (บรรยายสภาพที่ชำรุด)ห้องประชุมเดิมมีความเก่า ใช้งานมาตั้งแต่ ปี 2539 มีความชำรุดทรุดโทรม ไม่สะดวกในการจัดประชุม อบรมให้ความรู้กับประชาน และผู้มารับบริการ </t>
  </si>
  <si>
    <t>เครื่องกำเนิดไฟฟ้า ขนาด 10 กิโลวัตต์</t>
  </si>
  <si>
    <t>เครื่องกำเนิดไฟฟ้าขนาด 300 กิโลวัตต์พร้อมโรงไฟฟ้า</t>
  </si>
  <si>
    <t>1. หมายเลขครุภัณฑ์ 6115-001-0012/1
2. รับเมื่อปี พ.ศ. 2542
3. จำนวนที่มี จำนวน 2 เครื่อง
4. แผนกที่ใช้ กลุ่มงานบริหารทั่วไป
5. เหตุผลความจำเป็น เนื่องจาก อายุการใช้งาน 23 ปี ชำรุดไม่คุ้มค่าในการซ่อมบำรุงรักษา เพื่อใช้งานต่อไป</t>
  </si>
  <si>
    <t>รั้วคอนกรีตบล็อก สูง 2.10 เมตร ตอกเสาเข็ม คสล. ตามแบบเลขที่ 3882/2526</t>
  </si>
  <si>
    <t>1. เลขที่แบบแปลน/รหัสครุภัณฑ์ เพื่อทดแทนรั้วลวดหนาม 12 เส้นตามแบบ 4625/2530 ที่ชำรุด
2. ปีที่สร้าง/ปีที่จัดซื้อ พ.ศ. 25539
3. จำนวนที่มี จำนวนที่ชำรุด 182 เมตร
4. แผนกที่ใช้ งานบริหารทั่วไป
5. เหตุผลความจำเป็น (บรรยายสภาพที่ชำรุด) เพื่อทดแทนรั้วลวดหนาม 12 เส้นที่ชำรุดเสียหาย และเพื่อความปลอดภัยของบุคลากรและทรัพย์สินของทางราชการ รวมทั้งป้องกันน้ำไหลจากถนนเข้าสู่พื้นที่โรงพยาบาลส่งเสริมสุขภาพตำบลไทรทอง</t>
  </si>
  <si>
    <t>ถนนคอนกรีตเสริมเหล็กรวมไหล่ทาง ไม่รวมรางระบาย ตามแบบเลขที่ 2406</t>
  </si>
  <si>
    <t>1. เลขที่แบบแปลน/รหัสครุภัณฑ์ แบบเลขที่ 2406
2. ปีที่สร้าง/ปีที่จัดซื้อ พ.ศ. 2542
3. จำนวนที่มี จำนวนที่ชำรุด 870 ตารางเมตร
4. แผนกที่ใช้  งานบริหารทั่วไป (ถนนทางเข้า-ออก สถานบริการ)
5. เหตุผลความจำเป็น เพื่ออำนวยความสะดวกผู้มารับบริการ (บรรยายสภาพที่ชำรุด) ปัจจุบันเป็นพื้นปูนผสมหินเบอร์ 2 เมื่อฝนตกถนนจะแฉะ น้ำท่วมขัง ผู้มารับบริการไม่สามารถสัญจรได้สะดวก</t>
  </si>
  <si>
    <t xml:space="preserve">ถนนคอนกรีตเสริมเหล็กรวมไหล่ทาง ไม่รวมรางระบาย ยาว 360 เมตร </t>
  </si>
  <si>
    <t>ตรม.</t>
  </si>
  <si>
    <t xml:space="preserve"> ตามแบบเลขที่ 2406 เชือมต่อบ้านพักผู้อำนวยการระดับต้น/ชำนาญการพิเศษ เนื่องจากของเดิมเป็นถนนดินน้ำท่วมขังและไม่ปลอดภัย</t>
  </si>
  <si>
    <t xml:space="preserve">Curve Prob เครื่อง Ultra  Sound </t>
  </si>
  <si>
    <t>1. หมายเลขครุภัณฑ์ 6530 004 0001/2 
2. รับเมื่อวันที่ 6 ตุลาคม 2559 อายุการใช้งาน 6 ปี
3. จำนวนที่มี 3 เครื่อง จำนวนที่ชำรุด 1 เครื่อง
4. แผนกที่ใช้ กลุ่มการพยาบาล
5. . เหตุผลความจำเป็น เนื่องจาก อายุการใช้งาน 6 ปี ชำรุดไม่คุ้มค่าในการซ่อมบำรุงรักษา เพื่อใช้งานต่อไป</t>
  </si>
  <si>
    <t>เครื่องวัดความดันอัตโนมัติชนิดตั้งโต๊ะ</t>
  </si>
  <si>
    <t>1. หมายเลขครุภัณฑ์
   1.1 หมายเลขทะเบียน 6515-029-0111/1
   1.2 หมายเลขทะเบียน 6515 029 0111/2
2. รับเมื่อ ปี พ.ศ.
    -2.1 หมายเลขทะเบียน 6515-029-0111/1 รับปี พ.ศ 2558
     2.2  หมายเลขทะเบียน 6515 029 0111/2  รับปี พ.ศ. 2558
3. จำนวนที่มี จำนวน 6 เครื่อง จำนวนที่ชำรุด 2 เครื่อง
4. แผนกที่ใช้  กลุ่มการพยาบาล
5.  เหตุผลความจำเป็น เนื่องจาก อายุการใช้งาน 7 ปี ชำรุดไม่คุ้มค่าในการซ่อมบำรุงรักษา เพื่อใช้งานต่อไป</t>
  </si>
  <si>
    <t>ตารางเมตร</t>
  </si>
  <si>
    <t>1. เลขที่แบบแปลน/รหัสครุภัณฑ์ แบบเลขที่ 2406
2. ปีที่สร้าง/ปีที่จัดซื้อ พ.ศ. 2545
3. จำนวนที่มี จำนวนที่ชำรุด 295 ตารางเมตร
4. แผนกที่ใช้  งานบริหารทั่วไป (ถนนทางเข้า-ออก สถานบริการ)
5. เหตุผลความจำเป็น เพื่ออำนวยความสะดวกผู้มารับบริการ (บรรยายสภาพที่ชำรุด) ปัจจุบันเป็นพื้นปูนผสมดินลูกรัง เมื่อฝนตกถนนจะแฉะ น้ำท่วมขัง ผู้มารับบริการไม่สามารถสัญจรได้สะดวก</t>
  </si>
  <si>
    <t>รพร.สระแก้ว</t>
  </si>
  <si>
    <t>รพ.สต.ท่าแยก</t>
  </si>
  <si>
    <t>1 แห่ง</t>
  </si>
  <si>
    <t xml:space="preserve">อาคารเดิม สร้างในปี ๒๕๕๙ ตามแบบเลขที่ ๑๐๗๔๖ ไม่มีห้องหรือบริเวณสำหรับให้บริการแพทย์แผนไทยที่เป็นสัดส่วน และเป็นมาตรฐาน ปัจจุบันมีบุคลากรแพทย์แผนไทย ปฏิบัติงานจำนวน ๑ คน 
เพื่อปรับปรุงพื้นที่ในการให้บริการ  และอำนวยความสะดวกผู้มารับบริการ </t>
  </si>
  <si>
    <t>รพ.สต.น้ำซับเจริญ</t>
  </si>
  <si>
    <t xml:space="preserve">อาคารเดิม สร้างในปี ๒๕๔๙  ตามแบบเลขที่ ๘๑๗๐/๓๖  พื้นที่สำหรับให้บริการแพทย์แผนไทย เป็นอาคารเก่ารพสต.ที่ปรับมาใช้ให้บริการแผนไทย อยู่ห่างจากอาคารผู้ป่วยนอก ปัจจุบันมีบุคลากรแพทย์แผนไทย ปฏิบัติงานจำนวน ๑ คน   เพื่อปรับปรุงพื้นที่ในการให้บริการ  และอำนวยความสะดวกผู้มารับบริการ </t>
  </si>
  <si>
    <t xml:space="preserve">อาคารเดิม สร้างในปี ๒๕๔๙  ตามแบบเลขที่ ๘๑๗๐/๓๖ ไม่มีห้องหรือบริเวณสำหรับให้บริการแพทย์แผนไทยที่เป็นสัดส่วน และเป็นมาตรฐาน ปัจจุบันมีบุคลากรแพทย์แผนไทย ปฏิบัติงานจำนวน ๑ คน 
เพื่อปรับปรุงพื้นที่ในการให้บริการ  และอำนวยความสะดวกผู้มารับบริการ </t>
  </si>
  <si>
    <t>รพ.สต.บะขมิ้น</t>
  </si>
  <si>
    <t>อาคารผู้ป่วยนอกและห้องอุบัติเหตุฉุกเฉิน</t>
  </si>
  <si>
    <t xml:space="preserve">อาคารเดิม สร้างในปี ๒๕๔๓  ตามแบบเลขที่ ๘๑๗๐/๓๖ เพื่อปรับปรุงพื้นที่ในการให้บริการ  และอำนวยความสะดวกผู้มารับบริการ เดิมให้ห้องเก็บของปรับมาเป็นห้องสำหรับให้บริการผู้ป่วยฉุกเฉิน </t>
  </si>
  <si>
    <t>รพ.สต.คลองผักขม</t>
  </si>
  <si>
    <t>1 ห้อง</t>
  </si>
  <si>
    <t>อาคารเดิม สร้างในปี ๒๕๔๐  ตามแบบเลขที่ ๘๑๗๐/๓๖  ไม่มีบริเวณ สำหรับ supply เครื่องมือและอุปรณ์ ในการให้บริการผู้ป่วยที่เป็นมาตรฐาน  ปัจจุบันให้บริเวณหน้าห้องน้ำในการล้าง และแพคของ</t>
  </si>
  <si>
    <t>รพ.สต.คลองหมากนัด</t>
  </si>
  <si>
    <t xml:space="preserve">อาคารเดิม สร้างในปี ๒๕๔๒  ตามแบบเลขที่ ๘๑๗๐/๓๖  ปัจจุบันปรับด้านหลังอาคาร สำหรับ supply เครื่องมือและอุปรณ์ ในการให้บริการผู้ป่วยที่ ซึ่งไม่ได้ตามมาตรฐานและไม่ผ่านเกณฑ์คุณภาพ </t>
  </si>
  <si>
    <t>รพ.สต.บ้านแก้ง</t>
  </si>
  <si>
    <t xml:space="preserve">อาคารเดิม สร้างในปี ๒๕๓๙  ตามแบบเลขที่ ๘๑๗๐/๓๖  ปัจจุบันปรับด้านหลังอาคาร สำหรับ supply เครื่องมือและอุปรณ์ ในการให้บริการผู้ป่วยที่ ซึ่งไม่ได้ตามมาตรฐานและไม่ผ่านเกณฑ์คุณภาพ </t>
  </si>
  <si>
    <t>กระแสไฟฟ้าไม่เพียงพอสำหรับอุปกรณ์ที่จำเป็นรองรับบริการประชาชน</t>
  </si>
  <si>
    <t xml:space="preserve">อาคารเดิม สร้างในปี ๒๕๔๙  ตามแบบเลขที่ ๘๑๗๐/๓๖  ห้องน้ำชำรุดเนื่องจากสร้างตั้งแต่ปี ๒๕๔๙ เป็นแบบเหยียบนั่ง ระบบน้ำชำรุดท่อแตก </t>
  </si>
  <si>
    <t xml:space="preserve">อาคารเดิม สร้างในปี ๒๕๔๙  ตามแบบเลขที่ ๘๑๗๐/๓๖  หลังคาเก่า เป็นสีดำ หลังคากระเบื้องแตก ทำให้รั่ว มีน้ำซึม หลายแห่ง </t>
  </si>
  <si>
    <t>รถบรรทุก(ดีเซล)ขนาด 1 ตัน ปริมาตรกระบอกสูบไม่ต่ำกว่า 2400 ซีซี หรือกำลังเครื่องยนต์สูงสุดไม่ต่ำกว่า 110 กิโลวัตต์ ขับเคลื่อน 2 ล้อ แบบดับเบิ้ลแคบ</t>
  </si>
  <si>
    <t>ยูนิต</t>
  </si>
  <si>
    <t>เครื่องเดิม ได้มาตั้งแต่ วันที่ ๑๗ กรกฎาค  ๒๕๕๕  ปัจจุบันชำรุดบ่อย ได้แก่ ระบบไฮโรลิคพัง ใช้การไม่ได้ ระบบไฟ ใช้ได้บ้างไม่ได้บ้าง</t>
  </si>
  <si>
    <t>รพ.สต.ท่าเกษม</t>
  </si>
  <si>
    <t>เครื่องเดิม ได้มาตั้งแต่ วันที่ ๑๔ สิงหาคม ๒๕๕๖  ปัจจุบันชำรุดบ่อย ซ่อมบำรุงหลายครั้ง ปัจจุบันชำรุดบ่อย ได้แก่ ระบบไฮโรลิคพัง ใช้การไม่ได้ ระบบไฟชำรุด</t>
  </si>
  <si>
    <t>ทดแทนคันเดิม 16 พ.ย. 2539
เลขครุภัณฑ์ 2310003004/001   บง 4065 สระแก้ว 
รถใช้งานไม่ได้ ตัวรถ ตัวถังน้ำมันรั่ว ทะลุ ผุพัง เสื่อมสภาพ ตัวครัชซีและเครื่องพัง ระบบเครื่องเสีย</t>
  </si>
  <si>
    <r>
      <t>1. รหัสครุภัณ</t>
    </r>
    <r>
      <rPr>
        <sz val="14"/>
        <rFont val="TH SarabunPSK"/>
        <family val="2"/>
      </rPr>
      <t>ฑ์ 7440-001-006/2,3,4,5</t>
    </r>
    <r>
      <rPr>
        <sz val="14"/>
        <color theme="1"/>
        <rFont val="TH SarabunPSK"/>
        <family val="2"/>
      </rPr>
      <t xml:space="preserve">
2. ปีที่จัดซื้อ 2555 - 2556
3. จำนวนที่มี 7 จำนวนที่ชำรุด 4
4. แผนกที่ใช้ ห้องตรวจ ห้องบัตร ห้องวิชาการ
5. เหตุผลความจำเป็น ทดแทนของเดิมที่ชำรุด มีอายุการใช้งาน 9-10 ปี ไม่คุ้มค่าต่อการส่งซ่อม</t>
    </r>
  </si>
  <si>
    <t>ราคาต่อหน่วย
(บาท)</t>
  </si>
  <si>
    <t>อาคารแพทย์แผนไทย</t>
  </si>
  <si>
    <t>ห้อง Supply</t>
  </si>
  <si>
    <t>ปรับปรุงระบบไฟฟ้าอาคาร รพ.สต.</t>
  </si>
  <si>
    <t>ห้องน้ำชั้นล่างอาคาร รพ.สต.</t>
  </si>
  <si>
    <t>หลังคาอาคาร รพ.สต.</t>
  </si>
  <si>
    <t>ราคาต่อหน่วย 
(บาท)</t>
  </si>
  <si>
    <t xml:space="preserve">ทดแทนเครื่องเดิมที่ชำรุด 1. 6515-069-1301/004
2.. 6515-069-1302/001
3.. 6515-069-1203/001        ( กันระบบ pacs รพ.โคกสูง )
</t>
  </si>
  <si>
    <t>ระดับเขตสุขภาพ</t>
  </si>
  <si>
    <t xml:space="preserve">(ร่าง) วงเงินจัดสรร งบค่าบริการทางการแพทย์ที่เบิกจ่ายในลักษณะงบลงทุน 
ปีงบประมาณ 2566 สำนักงานหลักประกันสุขภาพแห่งชาติ เขต 6 ระยอง </t>
  </si>
  <si>
    <t>จังหวัด 2700-สระแก้ว</t>
  </si>
  <si>
    <t>ร่าง กรอบวงเงินที่ได้รับจัดสรรจาก สปสช. เขต 6 ระยอง</t>
  </si>
  <si>
    <t>รหัสหน่วยบริการ</t>
  </si>
  <si>
    <t>ชื่อหน่วยบริการ</t>
  </si>
  <si>
    <t>วงเงินหน่วยบริการ
(ไม่น้อยกว่า 70%)</t>
  </si>
  <si>
    <t>วงเงินระดับจังหวัด
(ไม่เกิน 20%)</t>
  </si>
  <si>
    <t>วงเงินระดับเขต
(ไม่เกิน 10%)</t>
  </si>
  <si>
    <t>รวมงบประมาณ</t>
  </si>
  <si>
    <t>Fundus Carema</t>
  </si>
  <si>
    <t>รพ.วังสมบูรณ์, รพ.โคกสูง</t>
  </si>
  <si>
    <t>สาขา SP</t>
  </si>
  <si>
    <t>รพ.ตาพระยา, รพ.เขาฉกรรจ์</t>
  </si>
  <si>
    <t>รพช. แห่งละ 2 เครื่อง</t>
  </si>
  <si>
    <t>Palliative Care</t>
  </si>
  <si>
    <t>รวมงบประมาณทั้งสิ้น</t>
  </si>
  <si>
    <t>วงเงินระดับจังหวัด</t>
  </si>
  <si>
    <t>อำเภอละ 1 รพ.สต.</t>
  </si>
  <si>
    <t>แม่และเด็ก</t>
  </si>
  <si>
    <t>ทันตกรรม</t>
  </si>
  <si>
    <t>เมืองสระแก้ว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</si>
  <si>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</si>
  <si>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</si>
  <si>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</si>
  <si>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</si>
  <si>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</si>
  <si>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</si>
  <si>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วังสมบูรณ์</t>
  </si>
  <si>
    <t>โคกสูง</t>
  </si>
  <si>
    <t>จักษุ</t>
  </si>
  <si>
    <t>ปฐมภูมิ</t>
  </si>
  <si>
    <t>54 PCU/NPUC</t>
  </si>
  <si>
    <t>ตู้แช่งแข็งเก็บพลาสมา</t>
  </si>
  <si>
    <t>(ร่าง) แผนคำของบค่าบริการทางการแพทย์ที่เบิกจ่ายในลักษณะงบลงทุน ปี 2566 ระดับเขต</t>
  </si>
  <si>
    <t>วงเงินระดับเขต</t>
  </si>
  <si>
    <t>เสนอขอระดับเขต 2 เท่าของวงเงิน</t>
  </si>
  <si>
    <t>สถานะ
ดำเนินการ</t>
  </si>
  <si>
    <t>หมวด
การลงทุน</t>
  </si>
  <si>
    <t>ตู้เก็บเลือด</t>
  </si>
  <si>
    <t>ราคาต่อหน่วย</t>
  </si>
  <si>
    <t>อำเภอละ 1 รพ.สต. (ปิด GAPแล้ว เมืองและเขาฉกรรจ์)</t>
  </si>
  <si>
    <t>อำเภอละ 1 รพ.สต.  (ปิด GAPแล้ว วังน้ำเย็น)</t>
  </si>
  <si>
    <t>อุบัติเหตุและฉุกเฉิน</t>
  </si>
  <si>
    <t>ระดับเขต10% 5 ล้านบาท ภาพรวมเขต 46 ล้านบาท จะส่งไปขอเขตโดยใช้แนวทางเหมือนระดับจังหวัดเสนอเรียงลำดับเสนอขอขึ้นไป
 (เกณฑ์การจัดสรร รอเขตประชุม 20 ก.ย. 65)</t>
  </si>
  <si>
    <t>1) ความต้องการและความจำเป็นจากการนิเทศงาน</t>
  </si>
  <si>
    <t>2) GAP Service plan</t>
  </si>
  <si>
    <t>3) นโยบายการพัฒนา</t>
  </si>
  <si>
    <t>4) สนับสนุนบริการตามที่ CUP เสนอมา</t>
  </si>
  <si>
    <t>ระดับจังหวัด 20% จังหวัดบริหารจัดการ จำนวนเงิน 10 ล้าน มีเกณฑ์จัดสรรดังนี้</t>
  </si>
  <si>
    <t>สนับสนุน X-Ray คอมพิวเตอร์ระบบ PACS ปีที่ 5/5</t>
  </si>
  <si>
    <t>กล้องถ่ายภาพจอประสาทตา</t>
  </si>
  <si>
    <t xml:space="preserve">Syring Driver </t>
  </si>
  <si>
    <t>ปรับปรุงห้องอุบัติเหตุและฉุกเฉิน รพ.สต.</t>
  </si>
  <si>
    <t>เครื่องฟังเสียงหัวใจทารกในครรภ์ (Doptone)</t>
  </si>
  <si>
    <t xml:space="preserve">ระบบปรับอากาศและระบายอากาศห้องทันตกรรม รพ.สต. Type B </t>
  </si>
  <si>
    <t xml:space="preserve">เครื่องวัดความดันโลหิตชนิดอัตโนมัติ พร้อมวัดความอิ่มตัวของออกซิเจนในเลือด </t>
  </si>
  <si>
    <t>เครื่องวัดออกซิเจนปลายนิ้วแบบมีฐานตั้ง</t>
  </si>
  <si>
    <t>ถังออกซิเจนพร้อมอุปกรณ์</t>
  </si>
  <si>
    <t>สนับสนุนบริการตามที่ CUP เสนอ</t>
  </si>
  <si>
    <t>อำเภอละ 1 รพ.สต. (ปิด GAPแล้ว วังน้ำเย็น)</t>
  </si>
  <si>
    <t>(ร่าง) การจัดสรรเงินค่าบริการทางการแพทย์ที่เบิกจ่ายในลักษณะงบลงทุน ปีงบประมาณ 2566 สำหรับหน่วยบริการสังกัด สป.สธ.</t>
  </si>
  <si>
    <t>คำนวณเงินค่าบริการทางการแพทย์ที่เบิกจ่ายในลักษณะงบลงทุน ปี2566 สำหรับหน่วยบริการสังกัด สป.สธ.</t>
  </si>
  <si>
    <t>รหัสจังหวัด</t>
  </si>
  <si>
    <t>หน่วยบริการประจำ</t>
  </si>
  <si>
    <t>HTYPE</t>
  </si>
  <si>
    <t>POP ณ 1 เม.ย.65</t>
  </si>
  <si>
    <t>Adj RW</t>
  </si>
  <si>
    <t>วงเงินสัดส่วน OP</t>
  </si>
  <si>
    <t>วงเงินสัดส่วน PP</t>
  </si>
  <si>
    <t>วงเงินสัดส่วน IP</t>
  </si>
  <si>
    <t>ผลรวมวงเงิน OP:PP:IP</t>
  </si>
  <si>
    <t>Cup ไม่น้อยกว่า 70%</t>
  </si>
  <si>
    <t>จังหวัด ไม่เกิน 20 %</t>
  </si>
  <si>
    <t>เขตไม่เกิน 10 %</t>
  </si>
  <si>
    <t>ภาระผูกพัน X-Ray</t>
  </si>
  <si>
    <t>คงเหลือวงเงินบริหาร</t>
  </si>
  <si>
    <t>วงเงินบริหารระดับจังหวัด</t>
  </si>
  <si>
    <t>ร้อยละ 20</t>
  </si>
  <si>
    <t>รวม จังหวัด + เขต</t>
  </si>
  <si>
    <t>สรุป (ร่าง) รายการแผนคำขอค่าบริการทางการแพทย์ที่เบิกจ่ายในลักษณะงบลงทุน (ค่าเสื่อม) ปีงบประมาณ พ.ศ.2565</t>
  </si>
  <si>
    <t>1) กล้องถ่ายภาพจอประสาทตา</t>
  </si>
  <si>
    <t>2) ตู้เก็บเลือด</t>
  </si>
  <si>
    <t>3) ตู้แช่งแข็งเก็บพลาสมา</t>
  </si>
  <si>
    <t>4) เครื่องละลายพลาสมาและอุ่นเลือด</t>
  </si>
  <si>
    <t>5) เครื่องควบคุมการฉีดยา (Syring Driver)</t>
  </si>
  <si>
    <t>6) ปรับปรุงห้องอุบัติเหตุและฉุกเฉิน รพ.สต.</t>
  </si>
  <si>
    <t>7) เครื่องฟังเสียงหัวใจทารกในครรภ์ (Doptone)</t>
  </si>
  <si>
    <t xml:space="preserve">8) ระบบปรับอากาศและระบายอากาศห้องทันตกรรม รพ.สต. Type B </t>
  </si>
  <si>
    <t xml:space="preserve">9) เครื่องวัดความดันโลหิตชนิดอัตโนมัติ พร้อมวัดความอิ่มตัวของออกซิเจนในเลือด </t>
  </si>
  <si>
    <t>10) เครื่องวัดออกซิเจนปลายนิ้วแบบมีฐานตั้ง</t>
  </si>
  <si>
    <t>11) ถังออกซิเจนพร้อมอุปกรณ์</t>
  </si>
  <si>
    <t>12) ยูนิตทำฟัน</t>
  </si>
  <si>
    <t>13) สนับสนุนบริการตามที่ CUP เสนอขอมา</t>
  </si>
  <si>
    <t>เครื่องติดตามการทำงานของหัวใจ</t>
  </si>
  <si>
    <t>EKG</t>
  </si>
  <si>
    <t>Ultra Sound (Node PCC ใหญ่)</t>
  </si>
  <si>
    <t>การจัดสรรงบค่าบริการทางการแพทย์ที่เบิกจ่ายในลักษณะงบลงทุน ปี 2566 ระดับจังหวัด</t>
  </si>
  <si>
    <t>โรงพยาบาลชุมชน</t>
  </si>
  <si>
    <t>โรงพยาบาลส่งเสริมสุขภาพตำบล</t>
  </si>
  <si>
    <t>อ.เมืองสระแก้ว</t>
  </si>
  <si>
    <t>อ.คลองหาด</t>
  </si>
  <si>
    <t>อ.ตาพระยา</t>
  </si>
  <si>
    <t>อ.วังน้ำเย็น</t>
  </si>
  <si>
    <t>อ.วัฒนานคร</t>
  </si>
  <si>
    <t>อ.อรัญประเทศ</t>
  </si>
  <si>
    <t>อ.เขาฉกรรจ์</t>
  </si>
  <si>
    <t>อ.วังสมบูรณ์</t>
  </si>
  <si>
    <t>อ.โคกสูง</t>
  </si>
  <si>
    <t>งบประมาณรวม</t>
  </si>
  <si>
    <t>สรุปการจัดสรรงบค่าบริการทางการแพทย์ที่เบิกจ่ายในลักษณะงบลงทุน ปี 2566 ระดับจังหวัด</t>
  </si>
  <si>
    <t>อำเภอละ 100,000 บาท</t>
  </si>
  <si>
    <t>อ.เมืองสระแก้ว + อ.เขาฉกรรจ์</t>
  </si>
  <si>
    <t>อำเภอเขาฉกรรจ์</t>
  </si>
  <si>
    <t>รพ. พิจารณาเพิ่มรายการเสนอเขต</t>
  </si>
  <si>
    <t>CUP พิจารณาเพิ่มรายการเสนอเขต</t>
  </si>
  <si>
    <t xml:space="preserve">ทดแทนเครื่องเดิมที่ชำรุด 1. 6515-069-1301/004
2. 6515-069-1302/001
3. 6515-069-1203/001          4. 6515-069-1301/003  5.6530-008-0521/002  6. 6530-008-0521/001 ทั้ง 6 เครื่อง ใช้ให้บริการที่งานการพยาบาลผู้ป่วยนอก ซึ่งมีผู้รับบริการปี2564 =33,762  ครั้ง  ปี2565(ตค.64-กค.65)ผู้รับบริการ =37,109 ครั้ง
</t>
  </si>
  <si>
    <t>ตู้แช่แข็งเก็บพลาสมาอุณหภูมิ -40 องศาเซลเซียส ไม่น้อยกว่า 150 ถุง</t>
  </si>
  <si>
    <t>ปรับปรุงฝ้าเพดานห้องประชุม</t>
  </si>
  <si>
    <t>รพ.สต.บ้านเขาพรมสุสรรณ</t>
  </si>
  <si>
    <t>เครื่องวัดความดันโลหิตชนิดอัตโนมัติแบบสอดแขน (MP-8)</t>
  </si>
  <si>
    <t>1. เลขที่แบบแปลน/รหัสครุภัณฑ์ ขพ.6515-069-1201
2. ปีที่สร้าง/ปีที่จัดซื้อ 92/1/2557
3. จำนวนที่มี 1 จำนวนที่ชำรุด 1
4. แผนกที่ใช้ NCD  รพ.สต.บ้านเขาพรมสุวรรณ
5. เหตุผลความจำเป็น (บรรยายสภาพที่ชำรุด) ใช้งานมานานตัวเครื่องชำรุดไม่สามารถใช้งานได้</t>
  </si>
  <si>
    <t>ระบบปรับอากาศและระบายอากาศห้องทันตกรรม รพ.สต. Type B</t>
  </si>
  <si>
    <t>1. เลขที่แบบแปลน/รหัสครุภัณฑ์ ซอ.6530-003-4423
2. ปีที่สร้าง/ปีที่จัดซื้อ 20/8/2542
3. จำนวนที่มี 1 จำนวนที่ชำรุด 1
4. แผนกที่ใช้  ห้องทันตกรรม  รพ.สต.บ้านแซร์ออ
5. เหตุผลความจำเป็น (บรรยายสภาพที่ชำรุด) ใช้งานมานานตัวเครื่องชำรุดไม่สามารถใช้งานได้</t>
  </si>
  <si>
    <t>1. เลขที่แบบแปลน/รหัสครุภัณฑ์ 6515-027-1005-001
2. ปีที่สร้าง/ปีที่จัดซื้อ 2547
3. จำนวนที่มี 1 จำนวนที่ชำรุด 1
4. แผนกที่ใช้ งานส่งเสริมสุขภาพ รพ.สต.บ้านหนองตะเคียนบอน
5. เหตุผลความจำเป็น (บรรยายสภาพที่ชำรุด) ฟังเสียงเด็กไม่ได้ยิน</t>
  </si>
  <si>
    <t>02511</t>
  </si>
  <si>
    <t xml:space="preserve">ปรับปรุงขยายอาคาร กว้าง 5 เมตร ยาว 8 เมตร เพื่อปรับปรุงเป็นฉุกเฉิน ในการให้บริการแก่ผู้ป่วย ซึ่งพื้นที่มีทางแยกเกิดอุบัติเหตุบ่อย เพื่อลดความเสี่ยงและการช่วยเหลือในภาวะฉุกเฉิน ในการให้บริการแก่ผู้ป่วยและญาติ เป็นPCU
</t>
  </si>
  <si>
    <t>รพ.สต.ทับใหม่</t>
  </si>
  <si>
    <t>รพ.สต.โคกพริก</t>
  </si>
  <si>
    <t>ปรับปรุงขยายอาคาร กว้าง 5 เมตร ยาว 8 เมตร เพื่อปรับปรุงเป็นฉุกเฉิน ในการให้บริการแก่ผู้ป่วย ซึ่ง รพ.สต.อยู่ห่างไกลจาก รพ.อรัญประเทศ และเป็นจุดทางแยกเกิดอุบัติเหตุบ่อย เพื่อลดความเสี่ยงและการช่วยเหลือในภาวะฉุกเฉิน ในการให้บริการแก่ผู้ป่วยและญาติ เป็นNPCU</t>
  </si>
  <si>
    <t>รพ.สต.คลองเถื่อน</t>
  </si>
  <si>
    <t>รพ.สต.คลองตะเคียนชัย</t>
  </si>
  <si>
    <t>รพ.สต.คลองหว้า</t>
  </si>
  <si>
    <t xml:space="preserve">ปรับปรุงขยายอาคาร กว้าง 5 เมตร ยาว 8 เมตร เพื่อปรับปรุงเป็นฉุกเฉิน ในการให้บริการแก่ผู้ป่วย ซึ่ง รพ.สต.อยู่ห่างไกลจาก รพ.อรัญประเทศ และเป็นจุดทางแยกเกิดอุบัติเหตุบ่อย เพื่อลดความเสี่ยงและการช่วยเหลือในภาวะฉุกเฉิน ในการให้บริการแก่ผู้ป่วยและญาติ เป็นNPCU
</t>
  </si>
  <si>
    <t>เครื่องเดิม ได้มาจาก รพร.สระแก้ว ตั้งแต่  ๒๕49  ปัจจุบันชำรุดบ่อย ได้แก่ ระบบไฮโรลิคพัง ใช้การไม่ได้ ระบบไฟ ใช้ได้บ้างไม่ได้บ้าง</t>
  </si>
  <si>
    <t xml:space="preserve">เครื่องเดิม  พ.ศ.  ๒๕๕๐  ปัจจุบันชำรุดบ่อย </t>
  </si>
  <si>
    <t xml:space="preserve">เครื่องเดิม  พ.ศ.  ๒๕๕3  ปัจจุบันชำรุดบ่อย </t>
  </si>
  <si>
    <t>รพ.สต.คลองเจริญสุข</t>
  </si>
  <si>
    <t xml:space="preserve">เครื่องเดิม  พ.ศ.  ๒๕๕4  ปัจจุบันชำรุดบ่อย </t>
  </si>
  <si>
    <t xml:space="preserve">เครื่องเดิม  พ.ศ.  ๒๕๕5 ปัจจุบันชำรุดบ่อย </t>
  </si>
  <si>
    <t xml:space="preserve">เครื่องเดิม  พ.ศ.  ๒๕๕9  ปัจจุบันชำรุดบ่อย </t>
  </si>
  <si>
    <t>เครื่องเก่า ใช้งานมากกว่า 10 ปี ภาพไม่ชัด ซ่อมหลายครั้งประสิทธิภาพไม่เหมือนเดิม</t>
  </si>
  <si>
    <t>ห้อง ER</t>
  </si>
  <si>
    <t>ห้องทันตกรรม</t>
  </si>
  <si>
    <t>Doptone</t>
  </si>
  <si>
    <t>BP สอดแขน</t>
  </si>
  <si>
    <t>CUP เสนอ</t>
  </si>
  <si>
    <t>ระบบไฟ 100,000 รพ.สต.บ้านน้ำคำ</t>
  </si>
  <si>
    <t>วัสดุอุดฟัน 25,000 รพ.สต.โคกสูง
BP สอดแขน  75,000 รพ.สต.โนนหมากมุ่น</t>
  </si>
  <si>
    <t>รพ.สต.หนองติม</t>
  </si>
  <si>
    <t>รพ.สต.แสง์</t>
  </si>
  <si>
    <t>รพ.สต.กุดเกวียน</t>
  </si>
  <si>
    <t>รพ.สต.โคกเพร็ก</t>
  </si>
  <si>
    <t>Doptone 75,000 รพ.สต.โคคลาน
เครื่องขูดหินปูน 25,000  รพ.สต.นางาม</t>
  </si>
  <si>
    <t>Doptone 75,000 รพ.สต.คลองน้ำใส
เครื่องฉายรังสีทันตกรรม 12,500 รพ.สต.ท่าข้าม
เครื่องฉายรังสีทันตกรรม 12,500 รพ.สต.ป่าไร่</t>
  </si>
  <si>
    <t>ซ่อมฝ้าเพดาน 400,000 รพ.สต.บ้านแซร์ออ</t>
  </si>
  <si>
    <t>ปิด GAP แล้ว</t>
  </si>
  <si>
    <t>รพ.สต.ทุ่งมหาเจริญ</t>
  </si>
  <si>
    <t>รพ.สต.โคกสัมพันธ์</t>
  </si>
  <si>
    <t>ห้องดูแลผู้ป่วยนอก 300,000 รพ.สต.เขาสิงห์โต</t>
  </si>
  <si>
    <t>ครุภัณฑ์สำนักงาน 100,000 รพ.สต.บ้านซับสิงโต</t>
  </si>
  <si>
    <t>สนับสนุน X-Ray คอมพิวเตอร์ระบบ PACS รพ.วังสมบูรณ์</t>
  </si>
  <si>
    <t>สนับสนุน X-Ray คอมพิวเตอร์ระบบ PACS รพ.โคกสูง</t>
  </si>
  <si>
    <t>กล้องถ่ายภาพจอประสาทตา รพ.เขาฉกรรจ์</t>
  </si>
  <si>
    <t>กล้องถ่ายภาพจอประสาทตา รพ.ตาพระยา</t>
  </si>
  <si>
    <t>พัฒนาธนาคารเลือก รพ.วังน้ำเย็น</t>
  </si>
  <si>
    <t>Syring Driver รพช. ละ 2 เครื่อง</t>
  </si>
  <si>
    <t>ซอมแซมรั้ว  383,893.09 รพ.สต. ไทรทอง</t>
  </si>
  <si>
    <t>ครุภัณฑ์สำนักงาน 22,000 รพ.สต.คลองตะเคียนชัย
ครุภัณฑ์สำนักงาน 39,000 รพ.สต.คลองจระเข้
ครุภัณฑ์สำนักงาน 39,000 รพ.สต ทุ่งมหาเจริญ</t>
  </si>
  <si>
    <t>โยกไปซ่อมฝ้า รพ.สต.บ้านแซร์ออ</t>
  </si>
  <si>
    <t>หมายเหตุ : CUP อรัญประเทศ ยังไม่เคลียร์ยอดจัดสรร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</si>
</sst>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(* #,##0_);_(* \(#,##0\);_(* &quot;-&quot;??_);_(@_)"/>
    <numFmt numFmtId="188" formatCode="00000"/>
    <numFmt numFmtId="189" formatCode="_-* #,##0_-;\-* #,##0_-;_-* &quot;-&quot;??_-;_-@_-"/>
    <numFmt numFmtId="190" formatCode="_-* #,##0_-;\-* #,##0_-;_-* &quot;-&quot;??_-;_-@"/>
    <numFmt numFmtId="191" formatCode="_-* #,##0.00_-;\-* #,##0.00_-;_-* &quot;-&quot;??_-;_-@"/>
    <numFmt numFmtId="192" formatCode="#,##0.0000"/>
    <numFmt numFmtId="193" formatCode="0.0000"/>
  </numFmts>
  <fonts count="36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Tahoma"/>
      <family val="2"/>
      <scheme val="minor"/>
    </font>
    <font>
      <sz val="11"/>
      <color indexed="8"/>
      <name val="Calibri"/>
      <family val="2"/>
      <charset val="22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color rgb="FF0070C0"/>
      <name val="TH SarabunPSK"/>
      <family val="2"/>
    </font>
    <font>
      <sz val="10"/>
      <color indexed="8"/>
      <name val="Tahoma"/>
      <family val="2"/>
    </font>
    <font>
      <b/>
      <sz val="16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20"/>
      <name val="TH SarabunPSK"/>
      <family val="2"/>
    </font>
    <font>
      <b/>
      <sz val="14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name val="TH SarabunPSK"/>
      <family val="2"/>
      <charset val="222"/>
    </font>
    <font>
      <sz val="14"/>
      <color rgb="FFFF0000"/>
      <name val="TH SarabunPSK"/>
      <family val="2"/>
      <charset val="222"/>
    </font>
    <font>
      <sz val="14"/>
      <color rgb="FF000000"/>
      <name val="TH SarabunPSK"/>
      <family val="2"/>
      <charset val="222"/>
    </font>
    <font>
      <sz val="14"/>
      <color rgb="FF000000"/>
      <name val="THSarabunPSK"/>
      <charset val="222"/>
    </font>
    <font>
      <b/>
      <sz val="14"/>
      <name val="TH SarabunPSK"/>
      <family val="2"/>
      <charset val="222"/>
    </font>
    <font>
      <b/>
      <sz val="11"/>
      <color theme="1"/>
      <name val="TH SarabunPSK"/>
      <family val="2"/>
      <charset val="222"/>
    </font>
    <font>
      <b/>
      <sz val="10"/>
      <color theme="1"/>
      <name val="TH SarabunPSK"/>
      <family val="2"/>
    </font>
    <font>
      <b/>
      <sz val="18"/>
      <color theme="1"/>
      <name val="TH SarabunPSK"/>
      <family val="2"/>
      <charset val="22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14"/>
      <color rgb="FFFF0000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2DBDB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4" fillId="0" borderId="0"/>
    <xf numFmtId="0" fontId="5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6" fillId="0" borderId="0"/>
    <xf numFmtId="0" fontId="12" fillId="0" borderId="0"/>
    <xf numFmtId="0" fontId="6" fillId="0" borderId="0"/>
    <xf numFmtId="43" fontId="4" fillId="0" borderId="0" applyFont="0" applyFill="0" applyBorder="0" applyAlignment="0" applyProtection="0"/>
    <xf numFmtId="0" fontId="16" fillId="0" borderId="0"/>
    <xf numFmtId="0" fontId="11" fillId="0" borderId="0"/>
  </cellStyleXfs>
  <cellXfs count="58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18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6" applyFont="1" applyBorder="1" applyAlignment="1">
      <alignment horizontal="center"/>
    </xf>
    <xf numFmtId="188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3" fontId="2" fillId="0" borderId="0" xfId="6" applyFont="1" applyBorder="1"/>
    <xf numFmtId="43" fontId="3" fillId="0" borderId="0" xfId="0" applyNumberFormat="1" applyFont="1"/>
    <xf numFmtId="0" fontId="3" fillId="0" borderId="0" xfId="0" applyFont="1"/>
    <xf numFmtId="188" fontId="8" fillId="3" borderId="2" xfId="0" applyNumberFormat="1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vertical="top"/>
    </xf>
    <xf numFmtId="0" fontId="8" fillId="3" borderId="2" xfId="0" applyFont="1" applyFill="1" applyBorder="1" applyAlignment="1">
      <alignment vertical="top" wrapText="1"/>
    </xf>
    <xf numFmtId="187" fontId="8" fillId="3" borderId="2" xfId="9" applyNumberFormat="1" applyFont="1" applyFill="1" applyBorder="1" applyAlignment="1">
      <alignment vertical="top"/>
    </xf>
    <xf numFmtId="0" fontId="2" fillId="0" borderId="2" xfId="0" applyFont="1" applyBorder="1" applyAlignment="1">
      <alignment vertical="top" wrapText="1"/>
    </xf>
    <xf numFmtId="43" fontId="2" fillId="3" borderId="2" xfId="6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0" fontId="2" fillId="3" borderId="2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vertical="top" wrapText="1"/>
    </xf>
    <xf numFmtId="43" fontId="3" fillId="0" borderId="2" xfId="6" applyFont="1" applyBorder="1" applyAlignment="1">
      <alignment horizontal="center" vertical="center" wrapText="1"/>
    </xf>
    <xf numFmtId="43" fontId="2" fillId="0" borderId="2" xfId="6" applyFont="1" applyBorder="1" applyAlignment="1">
      <alignment vertical="top"/>
    </xf>
    <xf numFmtId="43" fontId="8" fillId="3" borderId="2" xfId="6" applyFont="1" applyFill="1" applyBorder="1" applyAlignment="1">
      <alignment vertical="top"/>
    </xf>
    <xf numFmtId="43" fontId="2" fillId="0" borderId="0" xfId="6" applyFont="1"/>
    <xf numFmtId="0" fontId="2" fillId="0" borderId="2" xfId="0" applyFont="1" applyBorder="1" applyAlignment="1">
      <alignment horizontal="left" vertical="top"/>
    </xf>
    <xf numFmtId="188" fontId="2" fillId="0" borderId="2" xfId="0" applyNumberFormat="1" applyFont="1" applyBorder="1" applyAlignment="1">
      <alignment horizontal="center" vertical="top" wrapText="1"/>
    </xf>
    <xf numFmtId="43" fontId="2" fillId="0" borderId="2" xfId="6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center" wrapText="1"/>
    </xf>
    <xf numFmtId="43" fontId="3" fillId="5" borderId="2" xfId="6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8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43" fontId="3" fillId="5" borderId="0" xfId="6" applyFont="1" applyFill="1"/>
    <xf numFmtId="43" fontId="2" fillId="0" borderId="2" xfId="6" applyFont="1" applyBorder="1" applyAlignment="1">
      <alignment horizontal="center" vertical="top"/>
    </xf>
    <xf numFmtId="43" fontId="2" fillId="0" borderId="2" xfId="6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188" fontId="2" fillId="0" borderId="2" xfId="0" applyNumberFormat="1" applyFont="1" applyBorder="1" applyAlignment="1">
      <alignment horizontal="center" vertical="top"/>
    </xf>
    <xf numFmtId="188" fontId="2" fillId="0" borderId="2" xfId="0" quotePrefix="1" applyNumberFormat="1" applyFont="1" applyBorder="1" applyAlignment="1">
      <alignment horizontal="center" vertical="top"/>
    </xf>
    <xf numFmtId="43" fontId="2" fillId="0" borderId="2" xfId="6" applyFont="1" applyFill="1" applyBorder="1" applyAlignment="1">
      <alignment horizontal="center" vertical="top"/>
    </xf>
    <xf numFmtId="43" fontId="2" fillId="0" borderId="2" xfId="6" applyFont="1" applyFill="1" applyBorder="1" applyAlignment="1">
      <alignment vertical="top"/>
    </xf>
    <xf numFmtId="0" fontId="3" fillId="6" borderId="0" xfId="0" applyFont="1" applyFill="1"/>
    <xf numFmtId="0" fontId="3" fillId="6" borderId="0" xfId="0" applyFont="1" applyFill="1" applyAlignment="1">
      <alignment horizontal="center"/>
    </xf>
    <xf numFmtId="0" fontId="3" fillId="6" borderId="0" xfId="0" applyFont="1" applyFill="1" applyAlignment="1">
      <alignment wrapText="1"/>
    </xf>
    <xf numFmtId="0" fontId="14" fillId="0" borderId="2" xfId="15" applyFont="1" applyBorder="1" applyAlignment="1">
      <alignment vertical="top" wrapText="1"/>
    </xf>
    <xf numFmtId="188" fontId="2" fillId="3" borderId="2" xfId="0" applyNumberFormat="1" applyFont="1" applyFill="1" applyBorder="1" applyAlignment="1">
      <alignment horizontal="center" vertical="top"/>
    </xf>
    <xf numFmtId="0" fontId="3" fillId="5" borderId="0" xfId="0" applyFont="1" applyFill="1" applyAlignment="1">
      <alignment horizontal="left" vertical="center" wrapText="1"/>
    </xf>
    <xf numFmtId="0" fontId="2" fillId="3" borderId="2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89" fontId="2" fillId="0" borderId="2" xfId="9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43" fontId="3" fillId="6" borderId="0" xfId="6" applyFont="1" applyFill="1"/>
    <xf numFmtId="4" fontId="2" fillId="0" borderId="2" xfId="0" applyNumberFormat="1" applyFont="1" applyBorder="1" applyAlignment="1">
      <alignment vertical="top"/>
    </xf>
    <xf numFmtId="3" fontId="2" fillId="0" borderId="2" xfId="0" applyNumberFormat="1" applyFont="1" applyBorder="1" applyAlignment="1">
      <alignment vertical="top"/>
    </xf>
    <xf numFmtId="0" fontId="8" fillId="0" borderId="2" xfId="0" applyFont="1" applyBorder="1" applyAlignment="1">
      <alignment vertical="top"/>
    </xf>
    <xf numFmtId="189" fontId="2" fillId="0" borderId="2" xfId="6" applyNumberFormat="1" applyFont="1" applyBorder="1" applyAlignment="1">
      <alignment vertical="top"/>
    </xf>
    <xf numFmtId="43" fontId="2" fillId="0" borderId="2" xfId="6" applyFont="1" applyBorder="1" applyAlignment="1">
      <alignment horizontal="left" vertical="top"/>
    </xf>
    <xf numFmtId="0" fontId="2" fillId="13" borderId="2" xfId="0" applyFont="1" applyFill="1" applyBorder="1" applyAlignment="1">
      <alignment vertical="top"/>
    </xf>
    <xf numFmtId="0" fontId="3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3" fillId="5" borderId="0" xfId="0" applyFont="1" applyFill="1" applyAlignment="1">
      <alignment vertical="top"/>
    </xf>
    <xf numFmtId="0" fontId="3" fillId="5" borderId="0" xfId="0" applyFont="1" applyFill="1" applyAlignment="1">
      <alignment horizontal="center" vertical="top"/>
    </xf>
    <xf numFmtId="0" fontId="3" fillId="5" borderId="0" xfId="0" applyFont="1" applyFill="1" applyAlignment="1">
      <alignment vertical="top" wrapText="1"/>
    </xf>
    <xf numFmtId="43" fontId="3" fillId="5" borderId="0" xfId="6" applyFont="1" applyFill="1" applyAlignment="1">
      <alignment horizontal="center" vertical="center" wrapText="1"/>
    </xf>
    <xf numFmtId="188" fontId="3" fillId="6" borderId="0" xfId="0" applyNumberFormat="1" applyFont="1" applyFill="1" applyAlignment="1">
      <alignment horizontal="center" vertical="top"/>
    </xf>
    <xf numFmtId="188" fontId="2" fillId="0" borderId="0" xfId="0" applyNumberFormat="1" applyFont="1" applyAlignment="1">
      <alignment horizontal="center" vertical="top"/>
    </xf>
    <xf numFmtId="188" fontId="3" fillId="5" borderId="0" xfId="0" applyNumberFormat="1" applyFont="1" applyFill="1" applyAlignment="1">
      <alignment horizontal="center" vertical="top" wrapText="1"/>
    </xf>
    <xf numFmtId="189" fontId="2" fillId="0" borderId="2" xfId="6" applyNumberFormat="1" applyFont="1" applyFill="1" applyBorder="1" applyAlignment="1">
      <alignment vertical="top"/>
    </xf>
    <xf numFmtId="189" fontId="2" fillId="0" borderId="2" xfId="6" applyNumberFormat="1" applyFont="1" applyFill="1" applyBorder="1" applyAlignment="1">
      <alignment horizontal="right" vertical="top" wrapText="1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17" fillId="0" borderId="2" xfId="6" applyFont="1" applyFill="1" applyBorder="1" applyAlignment="1">
      <alignment horizontal="center"/>
    </xf>
    <xf numFmtId="0" fontId="9" fillId="0" borderId="0" xfId="0" applyFont="1"/>
    <xf numFmtId="43" fontId="9" fillId="0" borderId="2" xfId="6" applyFont="1" applyFill="1" applyBorder="1"/>
    <xf numFmtId="43" fontId="9" fillId="0" borderId="2" xfId="6" applyFont="1" applyFill="1" applyBorder="1" applyAlignment="1">
      <alignment horizontal="center"/>
    </xf>
    <xf numFmtId="0" fontId="17" fillId="0" borderId="0" xfId="0" applyFont="1"/>
    <xf numFmtId="43" fontId="17" fillId="0" borderId="2" xfId="6" applyFont="1" applyFill="1" applyBorder="1"/>
    <xf numFmtId="43" fontId="9" fillId="0" borderId="0" xfId="6" applyFont="1" applyFill="1" applyBorder="1"/>
    <xf numFmtId="43" fontId="17" fillId="0" borderId="0" xfId="6" applyFont="1" applyFill="1" applyBorder="1"/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22" fillId="3" borderId="2" xfId="0" applyFont="1" applyFill="1" applyBorder="1" applyAlignment="1">
      <alignment horizontal="center" vertical="top" wrapText="1"/>
    </xf>
    <xf numFmtId="0" fontId="22" fillId="3" borderId="2" xfId="0" applyFont="1" applyFill="1" applyBorder="1" applyAlignment="1">
      <alignment horizontal="center" vertical="top"/>
    </xf>
    <xf numFmtId="188" fontId="22" fillId="3" borderId="2" xfId="0" applyNumberFormat="1" applyFont="1" applyFill="1" applyBorder="1" applyAlignment="1">
      <alignment horizontal="center" vertical="top"/>
    </xf>
    <xf numFmtId="0" fontId="21" fillId="0" borderId="0" xfId="0" applyFont="1" applyAlignment="1">
      <alignment vertical="top" wrapText="1"/>
    </xf>
    <xf numFmtId="0" fontId="21" fillId="3" borderId="2" xfId="0" applyFont="1" applyFill="1" applyBorder="1" applyAlignment="1">
      <alignment horizontal="center" vertical="top"/>
    </xf>
    <xf numFmtId="43" fontId="21" fillId="0" borderId="2" xfId="6" applyFont="1" applyBorder="1" applyAlignment="1">
      <alignment vertical="top"/>
    </xf>
    <xf numFmtId="43" fontId="21" fillId="3" borderId="2" xfId="6" applyFont="1" applyFill="1" applyBorder="1" applyAlignment="1">
      <alignment vertical="top"/>
    </xf>
    <xf numFmtId="43" fontId="23" fillId="3" borderId="2" xfId="6" applyFont="1" applyFill="1" applyBorder="1" applyAlignment="1">
      <alignment vertical="top"/>
    </xf>
    <xf numFmtId="0" fontId="21" fillId="3" borderId="2" xfId="0" applyFont="1" applyFill="1" applyBorder="1" applyAlignment="1">
      <alignment vertical="top" wrapText="1"/>
    </xf>
    <xf numFmtId="0" fontId="21" fillId="0" borderId="2" xfId="0" applyFont="1" applyBorder="1" applyAlignment="1">
      <alignment vertical="top" wrapText="1"/>
    </xf>
    <xf numFmtId="43" fontId="21" fillId="0" borderId="0" xfId="6" applyFont="1" applyAlignment="1">
      <alignment vertical="top"/>
    </xf>
    <xf numFmtId="0" fontId="21" fillId="3" borderId="0" xfId="0" applyFont="1" applyFill="1" applyAlignment="1">
      <alignment vertical="top"/>
    </xf>
    <xf numFmtId="0" fontId="21" fillId="3" borderId="2" xfId="0" applyFont="1" applyFill="1" applyBorder="1" applyAlignment="1">
      <alignment vertical="top"/>
    </xf>
    <xf numFmtId="0" fontId="21" fillId="3" borderId="2" xfId="0" applyFont="1" applyFill="1" applyBorder="1" applyAlignment="1">
      <alignment horizontal="left" vertical="top" wrapText="1"/>
    </xf>
    <xf numFmtId="0" fontId="21" fillId="0" borderId="2" xfId="0" applyFont="1" applyBorder="1" applyAlignment="1">
      <alignment vertical="top"/>
    </xf>
    <xf numFmtId="0" fontId="21" fillId="0" borderId="2" xfId="0" applyFont="1" applyBorder="1" applyAlignment="1">
      <alignment horizontal="center" vertical="top"/>
    </xf>
    <xf numFmtId="188" fontId="21" fillId="0" borderId="2" xfId="0" applyNumberFormat="1" applyFont="1" applyBorder="1" applyAlignment="1">
      <alignment horizontal="center" vertical="top"/>
    </xf>
    <xf numFmtId="0" fontId="24" fillId="3" borderId="2" xfId="0" applyFont="1" applyFill="1" applyBorder="1" applyAlignment="1">
      <alignment horizontal="left" vertical="top" wrapText="1"/>
    </xf>
    <xf numFmtId="0" fontId="21" fillId="0" borderId="0" xfId="0" applyFont="1" applyAlignment="1">
      <alignment vertical="top"/>
    </xf>
    <xf numFmtId="0" fontId="21" fillId="3" borderId="2" xfId="0" applyFont="1" applyFill="1" applyBorder="1" applyAlignment="1">
      <alignment horizontal="left" vertical="top"/>
    </xf>
    <xf numFmtId="3" fontId="21" fillId="0" borderId="2" xfId="0" applyNumberFormat="1" applyFont="1" applyBorder="1" applyAlignment="1">
      <alignment horizontal="center" vertical="top"/>
    </xf>
    <xf numFmtId="0" fontId="22" fillId="0" borderId="2" xfId="0" applyFont="1" applyBorder="1" applyAlignment="1">
      <alignment vertical="top"/>
    </xf>
    <xf numFmtId="0" fontId="21" fillId="0" borderId="2" xfId="0" applyFont="1" applyBorder="1" applyAlignment="1">
      <alignment horizontal="center" vertical="top" wrapText="1"/>
    </xf>
    <xf numFmtId="43" fontId="21" fillId="0" borderId="2" xfId="6" applyFont="1" applyBorder="1" applyAlignment="1">
      <alignment horizontal="center" vertical="top" wrapText="1"/>
    </xf>
    <xf numFmtId="188" fontId="21" fillId="3" borderId="2" xfId="0" applyNumberFormat="1" applyFont="1" applyFill="1" applyBorder="1" applyAlignment="1">
      <alignment horizontal="center" vertical="top"/>
    </xf>
    <xf numFmtId="0" fontId="21" fillId="3" borderId="2" xfId="0" applyFont="1" applyFill="1" applyBorder="1" applyAlignment="1">
      <alignment horizontal="center" vertical="top" wrapText="1"/>
    </xf>
    <xf numFmtId="0" fontId="22" fillId="3" borderId="2" xfId="0" applyFont="1" applyFill="1" applyBorder="1" applyAlignment="1">
      <alignment horizontal="left" vertical="top"/>
    </xf>
    <xf numFmtId="43" fontId="21" fillId="3" borderId="2" xfId="6" applyFont="1" applyFill="1" applyBorder="1" applyAlignment="1">
      <alignment horizontal="center" vertical="top"/>
    </xf>
    <xf numFmtId="0" fontId="21" fillId="0" borderId="2" xfId="0" applyFont="1" applyBorder="1" applyAlignment="1">
      <alignment horizontal="left" vertical="top"/>
    </xf>
    <xf numFmtId="43" fontId="22" fillId="0" borderId="2" xfId="6" applyFont="1" applyFill="1" applyBorder="1" applyAlignment="1">
      <alignment vertical="top" shrinkToFit="1"/>
    </xf>
    <xf numFmtId="0" fontId="23" fillId="0" borderId="2" xfId="0" applyFont="1" applyBorder="1" applyAlignment="1">
      <alignment vertical="top" wrapText="1"/>
    </xf>
    <xf numFmtId="0" fontId="21" fillId="0" borderId="2" xfId="0" applyFont="1" applyBorder="1" applyAlignment="1">
      <alignment horizontal="left" vertical="top" wrapText="1"/>
    </xf>
    <xf numFmtId="43" fontId="21" fillId="0" borderId="2" xfId="6" applyFont="1" applyFill="1" applyBorder="1" applyAlignment="1">
      <alignment horizontal="center" vertical="top"/>
    </xf>
    <xf numFmtId="43" fontId="21" fillId="0" borderId="2" xfId="6" applyFont="1" applyFill="1" applyBorder="1" applyAlignment="1">
      <alignment vertical="top"/>
    </xf>
    <xf numFmtId="0" fontId="24" fillId="0" borderId="2" xfId="0" applyFont="1" applyBorder="1" applyAlignment="1">
      <alignment horizontal="left" vertical="top" wrapText="1"/>
    </xf>
    <xf numFmtId="189" fontId="21" fillId="0" borderId="2" xfId="9" applyNumberFormat="1" applyFont="1" applyFill="1" applyBorder="1" applyAlignment="1">
      <alignment horizontal="center" vertical="top"/>
    </xf>
    <xf numFmtId="43" fontId="21" fillId="0" borderId="2" xfId="6" applyFont="1" applyFill="1" applyBorder="1" applyAlignment="1">
      <alignment horizontal="center" vertical="top" wrapText="1"/>
    </xf>
    <xf numFmtId="0" fontId="22" fillId="0" borderId="2" xfId="16" applyFont="1" applyBorder="1" applyAlignment="1">
      <alignment vertical="top" wrapText="1"/>
    </xf>
    <xf numFmtId="43" fontId="21" fillId="0" borderId="2" xfId="6" applyFont="1" applyBorder="1" applyAlignment="1">
      <alignment horizontal="right" vertical="top"/>
    </xf>
    <xf numFmtId="43" fontId="21" fillId="3" borderId="2" xfId="6" applyFont="1" applyFill="1" applyBorder="1" applyAlignment="1">
      <alignment horizontal="right" vertical="top"/>
    </xf>
    <xf numFmtId="0" fontId="22" fillId="3" borderId="2" xfId="0" applyFont="1" applyFill="1" applyBorder="1" applyAlignment="1">
      <alignment vertical="top" wrapText="1"/>
    </xf>
    <xf numFmtId="0" fontId="22" fillId="3" borderId="2" xfId="0" applyFont="1" applyFill="1" applyBorder="1" applyAlignment="1">
      <alignment vertical="top"/>
    </xf>
    <xf numFmtId="0" fontId="22" fillId="3" borderId="2" xfId="0" applyFont="1" applyFill="1" applyBorder="1" applyAlignment="1">
      <alignment horizontal="left" vertical="top" wrapText="1"/>
    </xf>
    <xf numFmtId="43" fontId="22" fillId="3" borderId="2" xfId="6" applyFont="1" applyFill="1" applyBorder="1" applyAlignment="1">
      <alignment vertical="top"/>
    </xf>
    <xf numFmtId="0" fontId="21" fillId="0" borderId="0" xfId="0" applyFont="1" applyAlignment="1">
      <alignment horizontal="center" vertical="top"/>
    </xf>
    <xf numFmtId="0" fontId="20" fillId="5" borderId="0" xfId="0" applyFont="1" applyFill="1" applyAlignment="1">
      <alignment horizontal="center" vertical="top"/>
    </xf>
    <xf numFmtId="43" fontId="21" fillId="0" borderId="2" xfId="6" applyFont="1" applyBorder="1" applyAlignment="1">
      <alignment horizontal="center" vertical="top"/>
    </xf>
    <xf numFmtId="43" fontId="21" fillId="3" borderId="2" xfId="6" applyFont="1" applyFill="1" applyBorder="1" applyAlignment="1">
      <alignment horizontal="center" vertical="top" wrapText="1"/>
    </xf>
    <xf numFmtId="188" fontId="21" fillId="0" borderId="2" xfId="0" applyNumberFormat="1" applyFont="1" applyBorder="1" applyAlignment="1">
      <alignment vertical="top"/>
    </xf>
    <xf numFmtId="188" fontId="21" fillId="0" borderId="2" xfId="0" applyNumberFormat="1" applyFont="1" applyBorder="1" applyAlignment="1">
      <alignment horizontal="center" vertical="top" wrapText="1"/>
    </xf>
    <xf numFmtId="0" fontId="22" fillId="0" borderId="2" xfId="0" applyFont="1" applyBorder="1" applyAlignment="1">
      <alignment vertical="top" wrapText="1"/>
    </xf>
    <xf numFmtId="43" fontId="20" fillId="0" borderId="2" xfId="6" applyFont="1" applyBorder="1" applyAlignment="1">
      <alignment horizontal="center" vertical="top" wrapText="1"/>
    </xf>
    <xf numFmtId="188" fontId="21" fillId="3" borderId="2" xfId="0" applyNumberFormat="1" applyFont="1" applyFill="1" applyBorder="1" applyAlignment="1">
      <alignment horizontal="center" vertical="top" wrapText="1"/>
    </xf>
    <xf numFmtId="1" fontId="21" fillId="0" borderId="2" xfId="0" applyNumberFormat="1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188" fontId="22" fillId="0" borderId="2" xfId="0" applyNumberFormat="1" applyFont="1" applyBorder="1" applyAlignment="1">
      <alignment horizontal="center" vertical="top"/>
    </xf>
    <xf numFmtId="43" fontId="22" fillId="0" borderId="2" xfId="6" applyFont="1" applyBorder="1" applyAlignment="1">
      <alignment vertical="top"/>
    </xf>
    <xf numFmtId="1" fontId="22" fillId="0" borderId="2" xfId="0" applyNumberFormat="1" applyFont="1" applyBorder="1" applyAlignment="1">
      <alignment horizontal="center" vertical="top"/>
    </xf>
    <xf numFmtId="43" fontId="22" fillId="7" borderId="2" xfId="6" applyFont="1" applyFill="1" applyBorder="1" applyAlignment="1">
      <alignment vertical="top"/>
    </xf>
    <xf numFmtId="0" fontId="20" fillId="5" borderId="0" xfId="0" applyFont="1" applyFill="1" applyAlignment="1">
      <alignment horizontal="left" vertical="top"/>
    </xf>
    <xf numFmtId="187" fontId="13" fillId="5" borderId="0" xfId="9" applyNumberFormat="1" applyFont="1" applyFill="1" applyBorder="1" applyAlignment="1">
      <alignment vertical="top"/>
    </xf>
    <xf numFmtId="0" fontId="3" fillId="5" borderId="0" xfId="0" applyFont="1" applyFill="1" applyAlignment="1">
      <alignment horizontal="left" vertical="top"/>
    </xf>
    <xf numFmtId="188" fontId="3" fillId="5" borderId="0" xfId="0" applyNumberFormat="1" applyFont="1" applyFill="1" applyAlignment="1">
      <alignment horizontal="center" vertical="top"/>
    </xf>
    <xf numFmtId="189" fontId="3" fillId="5" borderId="0" xfId="6" applyNumberFormat="1" applyFont="1" applyFill="1" applyBorder="1" applyAlignment="1">
      <alignment vertical="top"/>
    </xf>
    <xf numFmtId="0" fontId="8" fillId="0" borderId="2" xfId="0" applyFont="1" applyBorder="1" applyAlignment="1">
      <alignment vertical="top" wrapText="1" shrinkToFit="1"/>
    </xf>
    <xf numFmtId="0" fontId="8" fillId="0" borderId="2" xfId="16" applyFont="1" applyBorder="1" applyAlignment="1">
      <alignment horizontal="left" vertical="top" wrapText="1"/>
    </xf>
    <xf numFmtId="0" fontId="7" fillId="0" borderId="2" xfId="0" applyFont="1" applyBorder="1" applyAlignment="1">
      <alignment vertical="top"/>
    </xf>
    <xf numFmtId="0" fontId="8" fillId="0" borderId="2" xfId="0" applyFont="1" applyBorder="1" applyAlignment="1">
      <alignment horizontal="center" vertical="top"/>
    </xf>
    <xf numFmtId="188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/>
    </xf>
    <xf numFmtId="4" fontId="8" fillId="0" borderId="2" xfId="0" applyNumberFormat="1" applyFont="1" applyBorder="1" applyAlignment="1">
      <alignment vertical="top"/>
    </xf>
    <xf numFmtId="0" fontId="8" fillId="8" borderId="2" xfId="0" applyFont="1" applyFill="1" applyBorder="1" applyAlignment="1">
      <alignment vertical="top" wrapText="1"/>
    </xf>
    <xf numFmtId="43" fontId="3" fillId="5" borderId="0" xfId="6" applyFont="1" applyFill="1" applyAlignment="1">
      <alignment vertical="top"/>
    </xf>
    <xf numFmtId="0" fontId="3" fillId="5" borderId="0" xfId="0" applyFont="1" applyFill="1" applyAlignment="1">
      <alignment wrapText="1"/>
    </xf>
    <xf numFmtId="43" fontId="3" fillId="5" borderId="2" xfId="6" applyFont="1" applyFill="1" applyBorder="1"/>
    <xf numFmtId="43" fontId="2" fillId="0" borderId="2" xfId="6" applyFont="1" applyFill="1" applyBorder="1" applyAlignment="1">
      <alignment horizontal="right" vertical="top" shrinkToFit="1"/>
    </xf>
    <xf numFmtId="188" fontId="2" fillId="3" borderId="2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43" fontId="8" fillId="0" borderId="2" xfId="6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/>
    </xf>
    <xf numFmtId="43" fontId="3" fillId="6" borderId="2" xfId="6" applyFont="1" applyFill="1" applyBorder="1"/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43" fontId="2" fillId="0" borderId="4" xfId="6" applyFont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vertical="top" wrapText="1"/>
    </xf>
    <xf numFmtId="43" fontId="3" fillId="5" borderId="2" xfId="6" applyFont="1" applyFill="1" applyBorder="1" applyAlignment="1">
      <alignment vertical="top"/>
    </xf>
    <xf numFmtId="0" fontId="2" fillId="0" borderId="5" xfId="19" applyFont="1" applyBorder="1" applyAlignment="1">
      <alignment vertical="top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188" fontId="3" fillId="5" borderId="1" xfId="0" applyNumberFormat="1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wrapText="1"/>
    </xf>
    <xf numFmtId="43" fontId="3" fillId="5" borderId="1" xfId="6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wrapText="1"/>
    </xf>
    <xf numFmtId="0" fontId="8" fillId="3" borderId="2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/>
    </xf>
    <xf numFmtId="0" fontId="2" fillId="0" borderId="0" xfId="0" applyFont="1" applyAlignment="1">
      <alignment horizontal="center" wrapText="1"/>
    </xf>
    <xf numFmtId="189" fontId="2" fillId="0" borderId="4" xfId="6" applyNumberFormat="1" applyFont="1" applyFill="1" applyBorder="1" applyAlignment="1">
      <alignment horizontal="center" vertical="top"/>
    </xf>
    <xf numFmtId="189" fontId="2" fillId="0" borderId="4" xfId="6" applyNumberFormat="1" applyFont="1" applyFill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/>
    </xf>
    <xf numFmtId="1" fontId="8" fillId="0" borderId="4" xfId="0" applyNumberFormat="1" applyFont="1" applyBorder="1" applyAlignment="1">
      <alignment horizontal="center" vertical="top"/>
    </xf>
    <xf numFmtId="43" fontId="3" fillId="5" borderId="2" xfId="6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/>
    </xf>
    <xf numFmtId="187" fontId="2" fillId="2" borderId="0" xfId="0" applyNumberFormat="1" applyFont="1" applyFill="1" applyAlignment="1">
      <alignment vertical="top"/>
    </xf>
    <xf numFmtId="0" fontId="8" fillId="0" borderId="0" xfId="0" applyFont="1" applyAlignment="1">
      <alignment vertical="top"/>
    </xf>
    <xf numFmtId="187" fontId="2" fillId="0" borderId="0" xfId="0" applyNumberFormat="1" applyFont="1" applyAlignment="1">
      <alignment vertical="top"/>
    </xf>
    <xf numFmtId="0" fontId="13" fillId="5" borderId="0" xfId="0" applyFont="1" applyFill="1" applyAlignment="1">
      <alignment vertical="top"/>
    </xf>
    <xf numFmtId="0" fontId="13" fillId="5" borderId="0" xfId="0" applyFont="1" applyFill="1" applyAlignment="1">
      <alignment horizontal="left" vertical="top"/>
    </xf>
    <xf numFmtId="188" fontId="13" fillId="5" borderId="0" xfId="0" applyNumberFormat="1" applyFont="1" applyFill="1" applyAlignment="1">
      <alignment horizontal="center" vertical="top"/>
    </xf>
    <xf numFmtId="0" fontId="13" fillId="5" borderId="0" xfId="0" applyFont="1" applyFill="1" applyAlignment="1">
      <alignment vertical="top" wrapText="1"/>
    </xf>
    <xf numFmtId="0" fontId="13" fillId="5" borderId="0" xfId="0" applyFont="1" applyFill="1" applyAlignment="1">
      <alignment horizontal="center" vertical="top"/>
    </xf>
    <xf numFmtId="0" fontId="13" fillId="5" borderId="0" xfId="16" applyFont="1" applyFill="1" applyAlignment="1">
      <alignment horizontal="left" vertical="top" wrapText="1"/>
    </xf>
    <xf numFmtId="0" fontId="18" fillId="0" borderId="0" xfId="0" applyFont="1"/>
    <xf numFmtId="187" fontId="3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191" fontId="2" fillId="0" borderId="2" xfId="0" applyNumberFormat="1" applyFont="1" applyBorder="1" applyAlignment="1">
      <alignment vertical="top" wrapText="1"/>
    </xf>
    <xf numFmtId="4" fontId="2" fillId="0" borderId="2" xfId="0" applyNumberFormat="1" applyFont="1" applyBorder="1" applyAlignment="1">
      <alignment horizontal="right" vertical="top" wrapText="1"/>
    </xf>
    <xf numFmtId="4" fontId="2" fillId="0" borderId="2" xfId="0" applyNumberFormat="1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190" fontId="10" fillId="0" borderId="2" xfId="0" applyNumberFormat="1" applyFont="1" applyBorder="1" applyAlignment="1">
      <alignment vertical="top" wrapText="1"/>
    </xf>
    <xf numFmtId="43" fontId="10" fillId="0" borderId="2" xfId="6" applyFont="1" applyFill="1" applyBorder="1" applyAlignment="1">
      <alignment vertical="top" wrapText="1"/>
    </xf>
    <xf numFmtId="0" fontId="2" fillId="8" borderId="2" xfId="0" applyFont="1" applyFill="1" applyBorder="1" applyAlignment="1">
      <alignment vertical="top" wrapText="1"/>
    </xf>
    <xf numFmtId="43" fontId="2" fillId="0" borderId="2" xfId="6" applyFont="1" applyBorder="1" applyAlignment="1">
      <alignment vertical="top" wrapText="1"/>
    </xf>
    <xf numFmtId="43" fontId="2" fillId="0" borderId="2" xfId="6" applyFont="1" applyBorder="1" applyAlignment="1">
      <alignment horizontal="right" vertical="top" wrapText="1"/>
    </xf>
    <xf numFmtId="43" fontId="13" fillId="5" borderId="2" xfId="6" applyFont="1" applyFill="1" applyBorder="1" applyAlignment="1">
      <alignment vertical="top"/>
    </xf>
    <xf numFmtId="3" fontId="2" fillId="0" borderId="4" xfId="0" applyNumberFormat="1" applyFont="1" applyBorder="1" applyAlignment="1">
      <alignment horizontal="center" vertical="top"/>
    </xf>
    <xf numFmtId="0" fontId="17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/>
    </xf>
    <xf numFmtId="43" fontId="17" fillId="5" borderId="2" xfId="6" applyFont="1" applyFill="1" applyBorder="1"/>
    <xf numFmtId="43" fontId="17" fillId="5" borderId="2" xfId="6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43" fontId="20" fillId="0" borderId="2" xfId="6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43" fontId="21" fillId="0" borderId="2" xfId="6" applyFont="1" applyBorder="1" applyAlignment="1">
      <alignment vertical="top" wrapText="1"/>
    </xf>
    <xf numFmtId="0" fontId="24" fillId="4" borderId="2" xfId="0" applyFont="1" applyFill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0" fontId="24" fillId="0" borderId="2" xfId="0" applyFont="1" applyBorder="1" applyAlignment="1">
      <alignment vertical="top" wrapText="1"/>
    </xf>
    <xf numFmtId="3" fontId="21" fillId="0" borderId="2" xfId="0" applyNumberFormat="1" applyFont="1" applyBorder="1" applyAlignment="1">
      <alignment horizontal="center" vertical="top" wrapText="1"/>
    </xf>
    <xf numFmtId="0" fontId="20" fillId="5" borderId="2" xfId="0" applyFont="1" applyFill="1" applyBorder="1" applyAlignment="1">
      <alignment vertical="top"/>
    </xf>
    <xf numFmtId="0" fontId="20" fillId="5" borderId="2" xfId="0" applyFont="1" applyFill="1" applyBorder="1" applyAlignment="1">
      <alignment horizontal="left" vertical="top"/>
    </xf>
    <xf numFmtId="0" fontId="20" fillId="5" borderId="2" xfId="0" applyFont="1" applyFill="1" applyBorder="1" applyAlignment="1">
      <alignment horizontal="center" vertical="top"/>
    </xf>
    <xf numFmtId="188" fontId="26" fillId="5" borderId="2" xfId="0" applyNumberFormat="1" applyFont="1" applyFill="1" applyBorder="1" applyAlignment="1">
      <alignment horizontal="center" vertical="top"/>
    </xf>
    <xf numFmtId="0" fontId="20" fillId="5" borderId="2" xfId="0" applyFont="1" applyFill="1" applyBorder="1" applyAlignment="1">
      <alignment horizontal="left" vertical="top" wrapText="1"/>
    </xf>
    <xf numFmtId="0" fontId="20" fillId="5" borderId="2" xfId="0" applyFont="1" applyFill="1" applyBorder="1" applyAlignment="1">
      <alignment vertical="top" wrapText="1"/>
    </xf>
    <xf numFmtId="43" fontId="20" fillId="5" borderId="2" xfId="6" applyFont="1" applyFill="1" applyBorder="1" applyAlignment="1">
      <alignment vertical="top"/>
    </xf>
    <xf numFmtId="190" fontId="21" fillId="9" borderId="2" xfId="0" applyNumberFormat="1" applyFont="1" applyFill="1" applyBorder="1" applyAlignment="1">
      <alignment vertical="top"/>
    </xf>
    <xf numFmtId="43" fontId="21" fillId="9" borderId="2" xfId="6" applyFont="1" applyFill="1" applyBorder="1" applyAlignment="1">
      <alignment horizontal="center" vertical="top"/>
    </xf>
    <xf numFmtId="190" fontId="21" fillId="9" borderId="2" xfId="0" applyNumberFormat="1" applyFont="1" applyFill="1" applyBorder="1" applyAlignment="1">
      <alignment horizontal="center" vertical="top"/>
    </xf>
    <xf numFmtId="43" fontId="21" fillId="9" borderId="2" xfId="6" applyFont="1" applyFill="1" applyBorder="1" applyAlignment="1">
      <alignment vertical="top"/>
    </xf>
    <xf numFmtId="0" fontId="21" fillId="10" borderId="2" xfId="0" applyFont="1" applyFill="1" applyBorder="1" applyAlignment="1">
      <alignment horizontal="left" vertical="top" wrapText="1"/>
    </xf>
    <xf numFmtId="0" fontId="21" fillId="9" borderId="2" xfId="0" applyFont="1" applyFill="1" applyBorder="1" applyAlignment="1">
      <alignment horizontal="left" vertical="top" wrapText="1"/>
    </xf>
    <xf numFmtId="43" fontId="21" fillId="0" borderId="2" xfId="6" applyFont="1" applyBorder="1" applyAlignment="1">
      <alignment horizontal="right" vertical="top" wrapText="1"/>
    </xf>
    <xf numFmtId="0" fontId="21" fillId="11" borderId="2" xfId="0" applyFont="1" applyFill="1" applyBorder="1" applyAlignment="1">
      <alignment horizontal="left" vertical="top" wrapText="1"/>
    </xf>
    <xf numFmtId="190" fontId="21" fillId="3" borderId="2" xfId="0" applyNumberFormat="1" applyFont="1" applyFill="1" applyBorder="1" applyAlignment="1">
      <alignment horizontal="center" vertical="top"/>
    </xf>
    <xf numFmtId="43" fontId="21" fillId="3" borderId="2" xfId="6" applyFont="1" applyFill="1" applyBorder="1" applyAlignment="1">
      <alignment vertical="top" wrapText="1"/>
    </xf>
    <xf numFmtId="49" fontId="21" fillId="0" borderId="2" xfId="0" applyNumberFormat="1" applyFont="1" applyBorder="1" applyAlignment="1">
      <alignment horizontal="left" vertical="top" wrapText="1"/>
    </xf>
    <xf numFmtId="0" fontId="21" fillId="12" borderId="2" xfId="0" applyFont="1" applyFill="1" applyBorder="1" applyAlignment="1">
      <alignment horizontal="left" vertical="top" wrapText="1"/>
    </xf>
    <xf numFmtId="0" fontId="21" fillId="12" borderId="2" xfId="0" applyFont="1" applyFill="1" applyBorder="1" applyAlignment="1">
      <alignment vertical="top" wrapText="1"/>
    </xf>
    <xf numFmtId="43" fontId="21" fillId="0" borderId="2" xfId="6" applyFont="1" applyFill="1" applyBorder="1" applyAlignment="1">
      <alignment vertical="top" wrapText="1"/>
    </xf>
    <xf numFmtId="0" fontId="20" fillId="0" borderId="1" xfId="0" applyFont="1" applyBorder="1" applyAlignment="1">
      <alignment horizontal="center" vertical="top"/>
    </xf>
    <xf numFmtId="0" fontId="20" fillId="5" borderId="2" xfId="0" applyFont="1" applyFill="1" applyBorder="1" applyAlignment="1">
      <alignment horizontal="center" vertical="top" wrapText="1"/>
    </xf>
    <xf numFmtId="188" fontId="20" fillId="5" borderId="2" xfId="0" applyNumberFormat="1" applyFont="1" applyFill="1" applyBorder="1" applyAlignment="1">
      <alignment horizontal="center" vertical="top" wrapText="1"/>
    </xf>
    <xf numFmtId="43" fontId="20" fillId="5" borderId="2" xfId="6" applyFont="1" applyFill="1" applyBorder="1" applyAlignment="1">
      <alignment horizontal="center" vertical="top" wrapText="1"/>
    </xf>
    <xf numFmtId="0" fontId="21" fillId="3" borderId="0" xfId="0" applyFont="1" applyFill="1" applyAlignment="1">
      <alignment vertical="top" wrapText="1"/>
    </xf>
    <xf numFmtId="0" fontId="20" fillId="0" borderId="0" xfId="0" applyFont="1" applyAlignment="1">
      <alignment vertical="top"/>
    </xf>
    <xf numFmtId="188" fontId="20" fillId="5" borderId="2" xfId="0" applyNumberFormat="1" applyFont="1" applyFill="1" applyBorder="1" applyAlignment="1">
      <alignment horizontal="center" vertical="top"/>
    </xf>
    <xf numFmtId="188" fontId="21" fillId="0" borderId="0" xfId="0" applyNumberFormat="1" applyFont="1" applyAlignment="1">
      <alignment horizontal="center" vertical="top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vertical="center" wrapText="1"/>
    </xf>
    <xf numFmtId="43" fontId="20" fillId="5" borderId="2" xfId="6" applyFont="1" applyFill="1" applyBorder="1" applyAlignment="1">
      <alignment horizontal="center" vertical="top"/>
    </xf>
    <xf numFmtId="0" fontId="22" fillId="0" borderId="2" xfId="0" applyFont="1" applyBorder="1" applyAlignment="1">
      <alignment horizontal="left" vertical="top"/>
    </xf>
    <xf numFmtId="0" fontId="22" fillId="0" borderId="2" xfId="0" applyFont="1" applyBorder="1" applyAlignment="1">
      <alignment horizontal="left" vertical="top" wrapText="1"/>
    </xf>
    <xf numFmtId="0" fontId="28" fillId="0" borderId="5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0" fontId="3" fillId="5" borderId="0" xfId="0" applyFont="1" applyFill="1" applyAlignment="1">
      <alignment horizontal="center" wrapText="1"/>
    </xf>
    <xf numFmtId="43" fontId="3" fillId="0" borderId="0" xfId="6" applyFont="1" applyAlignment="1">
      <alignment horizontal="center"/>
    </xf>
    <xf numFmtId="43" fontId="3" fillId="0" borderId="0" xfId="6" applyFont="1"/>
    <xf numFmtId="43" fontId="2" fillId="0" borderId="0" xfId="0" applyNumberFormat="1" applyFont="1"/>
    <xf numFmtId="0" fontId="28" fillId="0" borderId="9" xfId="0" applyFont="1" applyBorder="1" applyAlignment="1">
      <alignment horizontal="left" vertical="center" wrapText="1"/>
    </xf>
    <xf numFmtId="0" fontId="7" fillId="14" borderId="2" xfId="0" applyFont="1" applyFill="1" applyBorder="1" applyAlignment="1">
      <alignment horizontal="center" vertical="top"/>
    </xf>
    <xf numFmtId="0" fontId="7" fillId="14" borderId="2" xfId="0" applyFont="1" applyFill="1" applyBorder="1" applyAlignment="1">
      <alignment vertical="top"/>
    </xf>
    <xf numFmtId="188" fontId="7" fillId="14" borderId="2" xfId="0" applyNumberFormat="1" applyFont="1" applyFill="1" applyBorder="1" applyAlignment="1">
      <alignment horizontal="center" vertical="top"/>
    </xf>
    <xf numFmtId="0" fontId="7" fillId="14" borderId="2" xfId="0" applyFont="1" applyFill="1" applyBorder="1" applyAlignment="1">
      <alignment horizontal="left" vertical="top"/>
    </xf>
    <xf numFmtId="0" fontId="7" fillId="14" borderId="2" xfId="0" applyFont="1" applyFill="1" applyBorder="1" applyAlignment="1">
      <alignment vertical="top" wrapText="1"/>
    </xf>
    <xf numFmtId="4" fontId="7" fillId="14" borderId="2" xfId="0" applyNumberFormat="1" applyFont="1" applyFill="1" applyBorder="1" applyAlignment="1">
      <alignment vertical="top"/>
    </xf>
    <xf numFmtId="43" fontId="7" fillId="14" borderId="2" xfId="6" applyFont="1" applyFill="1" applyBorder="1" applyAlignment="1">
      <alignment vertical="top"/>
    </xf>
    <xf numFmtId="0" fontId="7" fillId="14" borderId="5" xfId="0" applyFont="1" applyFill="1" applyBorder="1" applyAlignment="1">
      <alignment vertical="top" wrapText="1"/>
    </xf>
    <xf numFmtId="0" fontId="7" fillId="14" borderId="2" xfId="18" applyFont="1" applyFill="1" applyBorder="1" applyAlignment="1">
      <alignment horizontal="left" vertical="top" wrapText="1"/>
    </xf>
    <xf numFmtId="189" fontId="7" fillId="14" borderId="2" xfId="6" applyNumberFormat="1" applyFont="1" applyFill="1" applyBorder="1" applyAlignment="1">
      <alignment vertical="top"/>
    </xf>
    <xf numFmtId="0" fontId="20" fillId="5" borderId="1" xfId="0" applyFont="1" applyFill="1" applyBorder="1" applyAlignment="1">
      <alignment horizontal="center" vertical="top"/>
    </xf>
    <xf numFmtId="188" fontId="20" fillId="5" borderId="1" xfId="0" applyNumberFormat="1" applyFont="1" applyFill="1" applyBorder="1" applyAlignment="1">
      <alignment horizontal="center" vertical="top"/>
    </xf>
    <xf numFmtId="0" fontId="20" fillId="5" borderId="1" xfId="0" applyFont="1" applyFill="1" applyBorder="1" applyAlignment="1">
      <alignment horizontal="left" vertical="top"/>
    </xf>
    <xf numFmtId="43" fontId="20" fillId="5" borderId="1" xfId="6" applyFont="1" applyFill="1" applyBorder="1" applyAlignment="1">
      <alignment horizontal="center" vertical="top"/>
    </xf>
    <xf numFmtId="0" fontId="20" fillId="5" borderId="1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20" xfId="0" applyFont="1" applyBorder="1" applyAlignment="1">
      <alignment horizontal="center" wrapText="1"/>
    </xf>
    <xf numFmtId="4" fontId="2" fillId="0" borderId="19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  <xf numFmtId="4" fontId="2" fillId="0" borderId="20" xfId="0" applyNumberFormat="1" applyFont="1" applyBorder="1"/>
    <xf numFmtId="0" fontId="2" fillId="0" borderId="2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4" fontId="2" fillId="0" borderId="21" xfId="0" applyNumberFormat="1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4" fontId="2" fillId="0" borderId="22" xfId="0" applyNumberFormat="1" applyFont="1" applyBorder="1"/>
    <xf numFmtId="4" fontId="3" fillId="0" borderId="16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/>
    <xf numFmtId="22" fontId="2" fillId="0" borderId="0" xfId="0" applyNumberFormat="1" applyFont="1"/>
    <xf numFmtId="187" fontId="8" fillId="0" borderId="2" xfId="9" applyNumberFormat="1" applyFont="1" applyFill="1" applyBorder="1" applyAlignment="1">
      <alignment vertical="top"/>
    </xf>
    <xf numFmtId="0" fontId="8" fillId="0" borderId="4" xfId="0" applyFont="1" applyBorder="1" applyAlignment="1">
      <alignment horizontal="center" vertical="top"/>
    </xf>
    <xf numFmtId="43" fontId="8" fillId="0" borderId="2" xfId="6" applyFont="1" applyFill="1" applyBorder="1" applyAlignment="1">
      <alignment vertical="top"/>
    </xf>
    <xf numFmtId="0" fontId="3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188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vertical="top"/>
    </xf>
    <xf numFmtId="43" fontId="7" fillId="0" borderId="2" xfId="6" applyFont="1" applyFill="1" applyBorder="1" applyAlignment="1">
      <alignment vertical="top"/>
    </xf>
    <xf numFmtId="0" fontId="7" fillId="0" borderId="5" xfId="0" applyFont="1" applyBorder="1" applyAlignment="1">
      <alignment vertical="top" wrapText="1"/>
    </xf>
    <xf numFmtId="0" fontId="7" fillId="0" borderId="2" xfId="18" applyFont="1" applyBorder="1" applyAlignment="1">
      <alignment horizontal="left" vertical="top" wrapText="1"/>
    </xf>
    <xf numFmtId="189" fontId="7" fillId="0" borderId="2" xfId="6" applyNumberFormat="1" applyFont="1" applyFill="1" applyBorder="1" applyAlignment="1">
      <alignment vertical="top"/>
    </xf>
    <xf numFmtId="0" fontId="2" fillId="0" borderId="2" xfId="15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16" borderId="0" xfId="0" applyFont="1" applyFill="1" applyAlignment="1">
      <alignment horizontal="center" vertical="top"/>
    </xf>
    <xf numFmtId="43" fontId="1" fillId="16" borderId="0" xfId="6" applyFont="1" applyFill="1" applyAlignment="1">
      <alignment horizontal="center" vertical="top"/>
    </xf>
    <xf numFmtId="0" fontId="3" fillId="5" borderId="2" xfId="0" applyFont="1" applyFill="1" applyBorder="1" applyAlignment="1">
      <alignment horizontal="center" vertical="top"/>
    </xf>
    <xf numFmtId="189" fontId="3" fillId="5" borderId="2" xfId="6" applyNumberFormat="1" applyFont="1" applyFill="1" applyBorder="1" applyAlignment="1">
      <alignment horizontal="center" vertical="top"/>
    </xf>
    <xf numFmtId="0" fontId="3" fillId="18" borderId="2" xfId="0" applyFont="1" applyFill="1" applyBorder="1" applyAlignment="1">
      <alignment horizontal="center" vertical="top"/>
    </xf>
    <xf numFmtId="0" fontId="3" fillId="18" borderId="2" xfId="0" applyFont="1" applyFill="1" applyBorder="1" applyAlignment="1">
      <alignment horizontal="left" vertical="top"/>
    </xf>
    <xf numFmtId="43" fontId="3" fillId="18" borderId="2" xfId="6" applyFont="1" applyFill="1" applyBorder="1" applyAlignment="1">
      <alignment vertical="top"/>
    </xf>
    <xf numFmtId="0" fontId="3" fillId="18" borderId="2" xfId="0" applyFont="1" applyFill="1" applyBorder="1" applyAlignment="1">
      <alignment vertical="top"/>
    </xf>
    <xf numFmtId="189" fontId="3" fillId="18" borderId="2" xfId="6" applyNumberFormat="1" applyFont="1" applyFill="1" applyBorder="1" applyAlignment="1">
      <alignment vertical="top"/>
    </xf>
    <xf numFmtId="0" fontId="2" fillId="18" borderId="2" xfId="0" applyFont="1" applyFill="1" applyBorder="1" applyAlignment="1">
      <alignment horizontal="center" vertical="top"/>
    </xf>
    <xf numFmtId="43" fontId="2" fillId="18" borderId="2" xfId="6" applyFont="1" applyFill="1" applyBorder="1" applyAlignment="1">
      <alignment vertical="top"/>
    </xf>
    <xf numFmtId="189" fontId="2" fillId="18" borderId="2" xfId="6" applyNumberFormat="1" applyFont="1" applyFill="1" applyBorder="1" applyAlignment="1">
      <alignment vertical="top"/>
    </xf>
    <xf numFmtId="43" fontId="3" fillId="16" borderId="2" xfId="6" applyFont="1" applyFill="1" applyBorder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189" fontId="2" fillId="0" borderId="0" xfId="6" applyNumberFormat="1" applyFont="1" applyFill="1" applyAlignment="1">
      <alignment vertical="top"/>
    </xf>
    <xf numFmtId="43" fontId="3" fillId="0" borderId="0" xfId="0" applyNumberFormat="1" applyFont="1" applyAlignment="1">
      <alignment horizontal="center" vertical="top"/>
    </xf>
    <xf numFmtId="0" fontId="2" fillId="18" borderId="2" xfId="0" applyFont="1" applyFill="1" applyBorder="1" applyAlignment="1">
      <alignment horizontal="left" vertical="top" indent="1"/>
    </xf>
    <xf numFmtId="0" fontId="3" fillId="16" borderId="5" xfId="0" applyFont="1" applyFill="1" applyBorder="1" applyAlignment="1">
      <alignment horizontal="center" vertical="top"/>
    </xf>
    <xf numFmtId="0" fontId="3" fillId="7" borderId="2" xfId="0" applyFont="1" applyFill="1" applyBorder="1" applyAlignment="1">
      <alignment vertical="top"/>
    </xf>
    <xf numFmtId="189" fontId="33" fillId="7" borderId="2" xfId="6" applyNumberFormat="1" applyFont="1" applyFill="1" applyBorder="1" applyAlignment="1">
      <alignment vertical="top"/>
    </xf>
    <xf numFmtId="0" fontId="33" fillId="7" borderId="2" xfId="0" applyFont="1" applyFill="1" applyBorder="1" applyAlignment="1">
      <alignment vertical="top"/>
    </xf>
    <xf numFmtId="189" fontId="3" fillId="18" borderId="2" xfId="6" applyNumberFormat="1" applyFont="1" applyFill="1" applyBorder="1" applyAlignment="1">
      <alignment horizontal="left" vertical="top"/>
    </xf>
    <xf numFmtId="189" fontId="2" fillId="18" borderId="2" xfId="6" applyNumberFormat="1" applyFont="1" applyFill="1" applyBorder="1" applyAlignment="1">
      <alignment horizontal="left" vertical="top" indent="1"/>
    </xf>
    <xf numFmtId="189" fontId="3" fillId="16" borderId="5" xfId="6" applyNumberFormat="1" applyFont="1" applyFill="1" applyBorder="1" applyAlignment="1">
      <alignment horizontal="center" vertical="top"/>
    </xf>
    <xf numFmtId="189" fontId="2" fillId="0" borderId="0" xfId="6" applyNumberFormat="1" applyFont="1" applyFill="1" applyAlignment="1">
      <alignment horizontal="left" vertical="top"/>
    </xf>
    <xf numFmtId="0" fontId="1" fillId="16" borderId="0" xfId="0" applyFont="1" applyFill="1" applyAlignment="1">
      <alignment horizontal="right" vertical="top"/>
    </xf>
    <xf numFmtId="0" fontId="1" fillId="13" borderId="0" xfId="0" applyFont="1" applyFill="1" applyAlignment="1">
      <alignment horizontal="center" vertical="top"/>
    </xf>
    <xf numFmtId="0" fontId="1" fillId="13" borderId="0" xfId="0" applyFont="1" applyFill="1" applyAlignment="1">
      <alignment horizontal="left" vertical="top"/>
    </xf>
    <xf numFmtId="189" fontId="1" fillId="13" borderId="0" xfId="6" applyNumberFormat="1" applyFont="1" applyFill="1" applyBorder="1" applyAlignment="1">
      <alignment horizontal="center" vertical="top"/>
    </xf>
    <xf numFmtId="0" fontId="1" fillId="13" borderId="0" xfId="0" applyFont="1" applyFill="1" applyAlignment="1">
      <alignment horizontal="right" vertical="top"/>
    </xf>
    <xf numFmtId="43" fontId="1" fillId="13" borderId="0" xfId="6" applyFont="1" applyFill="1" applyBorder="1" applyAlignment="1">
      <alignment horizontal="center" vertical="top"/>
    </xf>
    <xf numFmtId="0" fontId="1" fillId="13" borderId="0" xfId="0" applyFont="1" applyFill="1" applyAlignment="1">
      <alignment vertical="top"/>
    </xf>
    <xf numFmtId="189" fontId="30" fillId="16" borderId="0" xfId="6" applyNumberFormat="1" applyFont="1" applyFill="1" applyAlignment="1">
      <alignment horizontal="center" vertical="top"/>
    </xf>
    <xf numFmtId="189" fontId="1" fillId="16" borderId="0" xfId="6" applyNumberFormat="1" applyFont="1" applyFill="1" applyBorder="1" applyAlignment="1">
      <alignment horizontal="center" vertical="top"/>
    </xf>
    <xf numFmtId="43" fontId="1" fillId="16" borderId="0" xfId="6" applyFont="1" applyFill="1" applyBorder="1" applyAlignment="1">
      <alignment horizontal="center" vertical="top"/>
    </xf>
    <xf numFmtId="0" fontId="1" fillId="7" borderId="0" xfId="0" applyFont="1" applyFill="1" applyAlignment="1">
      <alignment horizontal="center" vertical="top"/>
    </xf>
    <xf numFmtId="43" fontId="1" fillId="7" borderId="0" xfId="0" applyNumberFormat="1" applyFont="1" applyFill="1" applyAlignment="1">
      <alignment horizontal="center" vertical="top"/>
    </xf>
    <xf numFmtId="0" fontId="3" fillId="16" borderId="2" xfId="0" applyFont="1" applyFill="1" applyBorder="1" applyAlignment="1">
      <alignment horizontal="center" vertical="top"/>
    </xf>
    <xf numFmtId="189" fontId="3" fillId="16" borderId="2" xfId="6" applyNumberFormat="1" applyFont="1" applyFill="1" applyBorder="1" applyAlignment="1">
      <alignment horizontal="center" vertical="top"/>
    </xf>
    <xf numFmtId="0" fontId="2" fillId="7" borderId="2" xfId="0" applyFont="1" applyFill="1" applyBorder="1" applyAlignment="1">
      <alignment vertical="top"/>
    </xf>
    <xf numFmtId="0" fontId="2" fillId="7" borderId="2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center" vertical="top"/>
    </xf>
    <xf numFmtId="188" fontId="2" fillId="7" borderId="2" xfId="0" applyNumberFormat="1" applyFont="1" applyFill="1" applyBorder="1" applyAlignment="1">
      <alignment horizontal="center" vertical="top"/>
    </xf>
    <xf numFmtId="0" fontId="2" fillId="7" borderId="2" xfId="0" applyFont="1" applyFill="1" applyBorder="1" applyAlignment="1">
      <alignment vertical="top" wrapText="1"/>
    </xf>
    <xf numFmtId="43" fontId="2" fillId="7" borderId="2" xfId="6" applyFont="1" applyFill="1" applyBorder="1" applyAlignment="1">
      <alignment horizontal="center" vertical="top"/>
    </xf>
    <xf numFmtId="43" fontId="2" fillId="7" borderId="2" xfId="6" applyFont="1" applyFill="1" applyBorder="1" applyAlignment="1">
      <alignment vertical="top"/>
    </xf>
    <xf numFmtId="0" fontId="2" fillId="7" borderId="2" xfId="15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left" vertical="top" wrapText="1"/>
    </xf>
    <xf numFmtId="0" fontId="8" fillId="0" borderId="2" xfId="18" applyFont="1" applyBorder="1" applyAlignment="1">
      <alignment horizontal="left" vertical="top" wrapText="1"/>
    </xf>
    <xf numFmtId="0" fontId="8" fillId="7" borderId="2" xfId="0" applyFont="1" applyFill="1" applyBorder="1" applyAlignment="1">
      <alignment vertical="top"/>
    </xf>
    <xf numFmtId="0" fontId="8" fillId="7" borderId="2" xfId="0" applyFont="1" applyFill="1" applyBorder="1" applyAlignment="1">
      <alignment horizontal="center" vertical="top"/>
    </xf>
    <xf numFmtId="188" fontId="8" fillId="7" borderId="2" xfId="0" applyNumberFormat="1" applyFont="1" applyFill="1" applyBorder="1" applyAlignment="1">
      <alignment horizontal="center" vertical="top"/>
    </xf>
    <xf numFmtId="0" fontId="8" fillId="7" borderId="2" xfId="0" applyFont="1" applyFill="1" applyBorder="1" applyAlignment="1">
      <alignment vertical="top" wrapText="1"/>
    </xf>
    <xf numFmtId="4" fontId="8" fillId="7" borderId="2" xfId="0" applyNumberFormat="1" applyFont="1" applyFill="1" applyBorder="1" applyAlignment="1">
      <alignment vertical="top"/>
    </xf>
    <xf numFmtId="1" fontId="8" fillId="7" borderId="2" xfId="0" applyNumberFormat="1" applyFont="1" applyFill="1" applyBorder="1" applyAlignment="1">
      <alignment horizontal="center" vertical="top"/>
    </xf>
    <xf numFmtId="43" fontId="8" fillId="7" borderId="2" xfId="6" applyFont="1" applyFill="1" applyBorder="1" applyAlignment="1">
      <alignment vertical="top"/>
    </xf>
    <xf numFmtId="189" fontId="8" fillId="0" borderId="2" xfId="6" applyNumberFormat="1" applyFont="1" applyFill="1" applyBorder="1" applyAlignment="1">
      <alignment vertical="top"/>
    </xf>
    <xf numFmtId="0" fontId="2" fillId="0" borderId="0" xfId="0" applyFont="1" applyAlignment="1">
      <alignment vertical="center"/>
    </xf>
    <xf numFmtId="0" fontId="3" fillId="21" borderId="2" xfId="0" applyFont="1" applyFill="1" applyBorder="1" applyAlignment="1">
      <alignment horizontal="center" vertical="center"/>
    </xf>
    <xf numFmtId="0" fontId="3" fillId="22" borderId="2" xfId="0" applyFont="1" applyFill="1" applyBorder="1" applyAlignment="1">
      <alignment horizontal="center" vertical="center"/>
    </xf>
    <xf numFmtId="0" fontId="2" fillId="21" borderId="2" xfId="0" applyFont="1" applyFill="1" applyBorder="1" applyAlignment="1">
      <alignment horizontal="center" vertical="center"/>
    </xf>
    <xf numFmtId="0" fontId="2" fillId="21" borderId="2" xfId="0" applyFont="1" applyFill="1" applyBorder="1" applyAlignment="1">
      <alignment vertical="center"/>
    </xf>
    <xf numFmtId="3" fontId="2" fillId="21" borderId="2" xfId="0" applyNumberFormat="1" applyFont="1" applyFill="1" applyBorder="1" applyAlignment="1">
      <alignment vertical="center"/>
    </xf>
    <xf numFmtId="192" fontId="2" fillId="21" borderId="2" xfId="0" applyNumberFormat="1" applyFont="1" applyFill="1" applyBorder="1" applyAlignment="1">
      <alignment vertical="center"/>
    </xf>
    <xf numFmtId="4" fontId="2" fillId="21" borderId="2" xfId="0" applyNumberFormat="1" applyFont="1" applyFill="1" applyBorder="1" applyAlignment="1">
      <alignment vertical="center"/>
    </xf>
    <xf numFmtId="43" fontId="2" fillId="21" borderId="2" xfId="6" applyFont="1" applyFill="1" applyBorder="1" applyAlignment="1">
      <alignment vertical="center"/>
    </xf>
    <xf numFmtId="43" fontId="2" fillId="22" borderId="2" xfId="6" applyFont="1" applyFill="1" applyBorder="1" applyAlignment="1">
      <alignment vertical="center"/>
    </xf>
    <xf numFmtId="43" fontId="3" fillId="22" borderId="2" xfId="0" applyNumberFormat="1" applyFont="1" applyFill="1" applyBorder="1" applyAlignment="1">
      <alignment vertical="center"/>
    </xf>
    <xf numFmtId="193" fontId="2" fillId="21" borderId="2" xfId="0" applyNumberFormat="1" applyFont="1" applyFill="1" applyBorder="1" applyAlignment="1">
      <alignment vertical="center"/>
    </xf>
    <xf numFmtId="3" fontId="3" fillId="21" borderId="2" xfId="0" applyNumberFormat="1" applyFont="1" applyFill="1" applyBorder="1" applyAlignment="1">
      <alignment vertical="center"/>
    </xf>
    <xf numFmtId="43" fontId="3" fillId="21" borderId="2" xfId="6" applyFont="1" applyFill="1" applyBorder="1" applyAlignment="1">
      <alignment vertical="center"/>
    </xf>
    <xf numFmtId="43" fontId="3" fillId="22" borderId="2" xfId="6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3" fontId="2" fillId="0" borderId="0" xfId="6" applyFont="1" applyFill="1"/>
    <xf numFmtId="43" fontId="3" fillId="0" borderId="0" xfId="6" applyFont="1" applyFill="1" applyAlignment="1">
      <alignment horizontal="center" vertical="center" wrapText="1"/>
    </xf>
    <xf numFmtId="43" fontId="3" fillId="0" borderId="0" xfId="6" applyFont="1" applyFill="1"/>
    <xf numFmtId="0" fontId="3" fillId="0" borderId="2" xfId="0" applyFont="1" applyBorder="1" applyAlignment="1">
      <alignment horizontal="center" vertical="center"/>
    </xf>
    <xf numFmtId="43" fontId="3" fillId="0" borderId="2" xfId="6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3" fontId="2" fillId="0" borderId="2" xfId="6" applyFont="1" applyFill="1" applyBorder="1" applyAlignment="1">
      <alignment vertical="center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189" fontId="3" fillId="0" borderId="2" xfId="6" applyNumberFormat="1" applyFont="1" applyFill="1" applyBorder="1" applyAlignment="1">
      <alignment horizontal="left" vertical="top"/>
    </xf>
    <xf numFmtId="189" fontId="3" fillId="0" borderId="2" xfId="6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189" fontId="2" fillId="0" borderId="2" xfId="6" applyNumberFormat="1" applyFont="1" applyFill="1" applyBorder="1" applyAlignment="1">
      <alignment horizontal="left" vertical="top"/>
    </xf>
    <xf numFmtId="189" fontId="2" fillId="0" borderId="2" xfId="6" applyNumberFormat="1" applyFont="1" applyFill="1" applyBorder="1" applyAlignment="1">
      <alignment horizontal="left" vertical="top" indent="1"/>
    </xf>
    <xf numFmtId="189" fontId="2" fillId="0" borderId="2" xfId="6" applyNumberFormat="1" applyFont="1" applyFill="1" applyBorder="1" applyAlignment="1">
      <alignment horizontal="left" vertical="top" wrapText="1"/>
    </xf>
    <xf numFmtId="43" fontId="3" fillId="0" borderId="2" xfId="6" applyFont="1" applyFill="1" applyBorder="1" applyAlignment="1">
      <alignment vertical="top"/>
    </xf>
    <xf numFmtId="189" fontId="3" fillId="0" borderId="2" xfId="6" applyNumberFormat="1" applyFont="1" applyFill="1" applyBorder="1" applyAlignment="1">
      <alignment vertical="top"/>
    </xf>
    <xf numFmtId="0" fontId="2" fillId="0" borderId="2" xfId="0" applyFont="1" applyBorder="1" applyAlignment="1">
      <alignment horizontal="left" vertical="top" indent="1"/>
    </xf>
    <xf numFmtId="43" fontId="2" fillId="0" borderId="0" xfId="0" applyNumberFormat="1" applyFont="1" applyAlignment="1">
      <alignment vertical="top"/>
    </xf>
    <xf numFmtId="43" fontId="33" fillId="7" borderId="2" xfId="6" applyFont="1" applyFill="1" applyBorder="1" applyAlignment="1">
      <alignment vertical="top"/>
    </xf>
    <xf numFmtId="43" fontId="3" fillId="7" borderId="0" xfId="0" applyNumberFormat="1" applyFont="1" applyFill="1" applyAlignment="1">
      <alignment vertical="top"/>
    </xf>
    <xf numFmtId="0" fontId="2" fillId="7" borderId="2" xfId="0" applyFont="1" applyFill="1" applyBorder="1" applyAlignment="1">
      <alignment horizontal="left" vertical="top"/>
    </xf>
    <xf numFmtId="189" fontId="2" fillId="7" borderId="2" xfId="6" applyNumberFormat="1" applyFont="1" applyFill="1" applyBorder="1" applyAlignment="1">
      <alignment horizontal="left" vertical="top"/>
    </xf>
    <xf numFmtId="189" fontId="2" fillId="7" borderId="2" xfId="6" applyNumberFormat="1" applyFont="1" applyFill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34" fillId="0" borderId="0" xfId="0" applyFont="1" applyAlignment="1">
      <alignment vertical="top"/>
    </xf>
    <xf numFmtId="0" fontId="34" fillId="0" borderId="0" xfId="0" applyFont="1" applyAlignment="1">
      <alignment vertical="top" wrapText="1"/>
    </xf>
    <xf numFmtId="0" fontId="34" fillId="0" borderId="0" xfId="0" applyFont="1" applyAlignment="1">
      <alignment horizontal="center" vertical="top"/>
    </xf>
    <xf numFmtId="0" fontId="34" fillId="23" borderId="2" xfId="0" applyFont="1" applyFill="1" applyBorder="1" applyAlignment="1">
      <alignment vertical="top" wrapText="1"/>
    </xf>
    <xf numFmtId="0" fontId="31" fillId="0" borderId="0" xfId="0" applyFont="1" applyAlignment="1">
      <alignment vertical="top"/>
    </xf>
    <xf numFmtId="0" fontId="34" fillId="23" borderId="2" xfId="0" applyFont="1" applyFill="1" applyBorder="1" applyAlignment="1">
      <alignment horizontal="center" vertical="top"/>
    </xf>
    <xf numFmtId="43" fontId="1" fillId="23" borderId="2" xfId="6" applyFont="1" applyFill="1" applyBorder="1" applyAlignment="1">
      <alignment vertical="top"/>
    </xf>
    <xf numFmtId="43" fontId="1" fillId="0" borderId="0" xfId="6" applyFont="1" applyAlignment="1">
      <alignment vertical="top"/>
    </xf>
    <xf numFmtId="43" fontId="1" fillId="23" borderId="2" xfId="0" applyNumberFormat="1" applyFont="1" applyFill="1" applyBorder="1" applyAlignment="1">
      <alignment vertical="top"/>
    </xf>
    <xf numFmtId="0" fontId="1" fillId="14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189" fontId="34" fillId="14" borderId="2" xfId="6" applyNumberFormat="1" applyFont="1" applyFill="1" applyBorder="1" applyAlignment="1">
      <alignment vertical="top"/>
    </xf>
    <xf numFmtId="189" fontId="1" fillId="14" borderId="2" xfId="6" applyNumberFormat="1" applyFont="1" applyFill="1" applyBorder="1" applyAlignment="1">
      <alignment vertical="top"/>
    </xf>
    <xf numFmtId="189" fontId="34" fillId="13" borderId="2" xfId="6" applyNumberFormat="1" applyFont="1" applyFill="1" applyBorder="1" applyAlignment="1">
      <alignment vertical="top"/>
    </xf>
    <xf numFmtId="189" fontId="1" fillId="13" borderId="2" xfId="6" applyNumberFormat="1" applyFont="1" applyFill="1" applyBorder="1" applyAlignment="1">
      <alignment vertical="top"/>
    </xf>
    <xf numFmtId="43" fontId="34" fillId="13" borderId="2" xfId="6" applyFont="1" applyFill="1" applyBorder="1" applyAlignment="1">
      <alignment vertical="top"/>
    </xf>
    <xf numFmtId="43" fontId="1" fillId="13" borderId="2" xfId="6" applyFont="1" applyFill="1" applyBorder="1" applyAlignment="1">
      <alignment vertical="top"/>
    </xf>
    <xf numFmtId="0" fontId="7" fillId="14" borderId="4" xfId="0" applyFont="1" applyFill="1" applyBorder="1" applyAlignment="1">
      <alignment horizontal="center" vertical="top"/>
    </xf>
    <xf numFmtId="0" fontId="2" fillId="0" borderId="2" xfId="9" applyNumberFormat="1" applyFont="1" applyFill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3" fillId="5" borderId="0" xfId="0" applyFont="1" applyFill="1" applyAlignment="1">
      <alignment horizontal="left" wrapText="1"/>
    </xf>
    <xf numFmtId="0" fontId="7" fillId="14" borderId="2" xfId="0" applyFont="1" applyFill="1" applyBorder="1" applyAlignment="1">
      <alignment horizontal="left" vertical="top" wrapText="1"/>
    </xf>
    <xf numFmtId="0" fontId="7" fillId="14" borderId="2" xfId="0" applyFont="1" applyFill="1" applyBorder="1" applyAlignment="1">
      <alignment horizontal="left" vertical="top" wrapText="1" shrinkToFit="1"/>
    </xf>
    <xf numFmtId="0" fontId="8" fillId="0" borderId="2" xfId="0" applyFont="1" applyBorder="1" applyAlignment="1">
      <alignment horizontal="left" vertical="top" wrapText="1" shrinkToFit="1"/>
    </xf>
    <xf numFmtId="0" fontId="1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 shrinkToFit="1"/>
    </xf>
    <xf numFmtId="0" fontId="2" fillId="0" borderId="0" xfId="0" applyFont="1" applyAlignment="1">
      <alignment horizontal="left" wrapText="1"/>
    </xf>
    <xf numFmtId="0" fontId="8" fillId="3" borderId="2" xfId="0" applyFont="1" applyFill="1" applyBorder="1"/>
    <xf numFmtId="4" fontId="8" fillId="3" borderId="2" xfId="0" applyNumberFormat="1" applyFont="1" applyFill="1" applyBorder="1" applyAlignment="1">
      <alignment horizontal="right" vertical="top"/>
    </xf>
    <xf numFmtId="0" fontId="8" fillId="3" borderId="0" xfId="0" applyFont="1" applyFill="1"/>
    <xf numFmtId="4" fontId="8" fillId="3" borderId="2" xfId="0" applyNumberFormat="1" applyFont="1" applyFill="1" applyBorder="1" applyAlignment="1">
      <alignment vertical="top"/>
    </xf>
    <xf numFmtId="1" fontId="8" fillId="3" borderId="2" xfId="0" applyNumberFormat="1" applyFont="1" applyFill="1" applyBorder="1" applyAlignment="1">
      <alignment vertical="top"/>
    </xf>
    <xf numFmtId="0" fontId="8" fillId="3" borderId="0" xfId="0" applyFont="1" applyFill="1" applyAlignment="1">
      <alignment vertical="top"/>
    </xf>
    <xf numFmtId="1" fontId="8" fillId="3" borderId="2" xfId="0" applyNumberFormat="1" applyFont="1" applyFill="1" applyBorder="1" applyAlignment="1">
      <alignment horizontal="center" vertical="top"/>
    </xf>
    <xf numFmtId="0" fontId="2" fillId="13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top"/>
    </xf>
    <xf numFmtId="0" fontId="2" fillId="13" borderId="2" xfId="0" applyFont="1" applyFill="1" applyBorder="1" applyAlignment="1">
      <alignment horizontal="left" vertical="center" wrapText="1"/>
    </xf>
    <xf numFmtId="43" fontId="2" fillId="13" borderId="2" xfId="6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88" fontId="2" fillId="13" borderId="2" xfId="0" applyNumberFormat="1" applyFont="1" applyFill="1" applyBorder="1" applyAlignment="1">
      <alignment horizontal="center" vertical="top"/>
    </xf>
    <xf numFmtId="0" fontId="2" fillId="13" borderId="2" xfId="0" applyFont="1" applyFill="1" applyBorder="1" applyAlignment="1">
      <alignment horizontal="left" vertical="top"/>
    </xf>
    <xf numFmtId="0" fontId="8" fillId="13" borderId="2" xfId="0" applyFont="1" applyFill="1" applyBorder="1" applyAlignment="1">
      <alignment vertical="top" wrapText="1" shrinkToFit="1"/>
    </xf>
    <xf numFmtId="43" fontId="2" fillId="13" borderId="2" xfId="6" applyFont="1" applyFill="1" applyBorder="1" applyAlignment="1">
      <alignment vertical="top"/>
    </xf>
    <xf numFmtId="0" fontId="2" fillId="13" borderId="4" xfId="0" applyFont="1" applyFill="1" applyBorder="1" applyAlignment="1">
      <alignment horizontal="center" vertical="top"/>
    </xf>
    <xf numFmtId="0" fontId="2" fillId="13" borderId="5" xfId="0" applyFont="1" applyFill="1" applyBorder="1" applyAlignment="1">
      <alignment vertical="top" wrapText="1"/>
    </xf>
    <xf numFmtId="0" fontId="2" fillId="13" borderId="2" xfId="0" applyFont="1" applyFill="1" applyBorder="1" applyAlignment="1">
      <alignment vertical="top" wrapText="1"/>
    </xf>
    <xf numFmtId="0" fontId="10" fillId="13" borderId="2" xfId="0" applyFont="1" applyFill="1" applyBorder="1" applyAlignment="1">
      <alignment vertical="top" wrapText="1"/>
    </xf>
    <xf numFmtId="49" fontId="2" fillId="13" borderId="2" xfId="0" applyNumberFormat="1" applyFont="1" applyFill="1" applyBorder="1" applyAlignment="1">
      <alignment horizontal="center" vertical="top"/>
    </xf>
    <xf numFmtId="189" fontId="2" fillId="13" borderId="2" xfId="6" applyNumberFormat="1" applyFont="1" applyFill="1" applyBorder="1" applyAlignment="1">
      <alignment vertical="top"/>
    </xf>
    <xf numFmtId="0" fontId="2" fillId="13" borderId="2" xfId="0" applyFont="1" applyFill="1" applyBorder="1" applyAlignment="1">
      <alignment horizontal="right" vertical="top"/>
    </xf>
    <xf numFmtId="189" fontId="2" fillId="13" borderId="2" xfId="6" applyNumberFormat="1" applyFont="1" applyFill="1" applyBorder="1" applyAlignment="1">
      <alignment horizontal="right" vertical="top" wrapText="1"/>
    </xf>
    <xf numFmtId="0" fontId="2" fillId="14" borderId="2" xfId="0" applyFont="1" applyFill="1" applyBorder="1" applyAlignment="1">
      <alignment vertical="top"/>
    </xf>
    <xf numFmtId="0" fontId="2" fillId="14" borderId="2" xfId="0" applyFont="1" applyFill="1" applyBorder="1" applyAlignment="1">
      <alignment horizontal="center" vertical="top"/>
    </xf>
    <xf numFmtId="0" fontId="2" fillId="14" borderId="2" xfId="0" applyFont="1" applyFill="1" applyBorder="1" applyAlignment="1">
      <alignment horizontal="left" vertical="top"/>
    </xf>
    <xf numFmtId="188" fontId="2" fillId="14" borderId="2" xfId="0" applyNumberFormat="1" applyFont="1" applyFill="1" applyBorder="1" applyAlignment="1">
      <alignment horizontal="center" vertical="top"/>
    </xf>
    <xf numFmtId="0" fontId="2" fillId="14" borderId="2" xfId="0" applyFont="1" applyFill="1" applyBorder="1" applyAlignment="1">
      <alignment horizontal="center" vertical="top" wrapText="1"/>
    </xf>
    <xf numFmtId="0" fontId="2" fillId="14" borderId="2" xfId="0" applyFont="1" applyFill="1" applyBorder="1" applyAlignment="1">
      <alignment vertical="top" wrapText="1"/>
    </xf>
    <xf numFmtId="189" fontId="2" fillId="14" borderId="2" xfId="6" applyNumberFormat="1" applyFont="1" applyFill="1" applyBorder="1" applyAlignment="1">
      <alignment vertical="top"/>
    </xf>
    <xf numFmtId="189" fontId="2" fillId="14" borderId="4" xfId="6" applyNumberFormat="1" applyFont="1" applyFill="1" applyBorder="1" applyAlignment="1">
      <alignment horizontal="center" vertical="top"/>
    </xf>
    <xf numFmtId="0" fontId="2" fillId="14" borderId="5" xfId="19" applyFont="1" applyFill="1" applyBorder="1" applyAlignment="1">
      <alignment vertical="top" wrapText="1"/>
    </xf>
    <xf numFmtId="43" fontId="2" fillId="14" borderId="2" xfId="6" applyFont="1" applyFill="1" applyBorder="1" applyAlignment="1">
      <alignment vertical="top"/>
    </xf>
    <xf numFmtId="0" fontId="2" fillId="14" borderId="4" xfId="0" applyFont="1" applyFill="1" applyBorder="1" applyAlignment="1">
      <alignment horizontal="center" vertical="top"/>
    </xf>
    <xf numFmtId="0" fontId="2" fillId="14" borderId="5" xfId="0" applyFont="1" applyFill="1" applyBorder="1" applyAlignment="1">
      <alignment vertical="top" wrapText="1"/>
    </xf>
    <xf numFmtId="0" fontId="2" fillId="14" borderId="2" xfId="0" applyFont="1" applyFill="1" applyBorder="1" applyAlignment="1">
      <alignment horizontal="left" vertical="top" wrapText="1"/>
    </xf>
    <xf numFmtId="43" fontId="2" fillId="14" borderId="2" xfId="6" applyFont="1" applyFill="1" applyBorder="1" applyAlignment="1">
      <alignment horizontal="right" vertical="top" shrinkToFit="1"/>
    </xf>
    <xf numFmtId="0" fontId="8" fillId="14" borderId="2" xfId="0" applyFont="1" applyFill="1" applyBorder="1" applyAlignment="1">
      <alignment vertical="top"/>
    </xf>
    <xf numFmtId="0" fontId="8" fillId="14" borderId="2" xfId="0" applyFont="1" applyFill="1" applyBorder="1" applyAlignment="1">
      <alignment horizontal="center" vertical="top"/>
    </xf>
    <xf numFmtId="0" fontId="8" fillId="14" borderId="2" xfId="0" applyFont="1" applyFill="1" applyBorder="1" applyAlignment="1">
      <alignment horizontal="left" vertical="top"/>
    </xf>
    <xf numFmtId="188" fontId="8" fillId="14" borderId="2" xfId="0" applyNumberFormat="1" applyFont="1" applyFill="1" applyBorder="1" applyAlignment="1">
      <alignment horizontal="center" vertical="top"/>
    </xf>
    <xf numFmtId="0" fontId="8" fillId="14" borderId="2" xfId="0" applyFont="1" applyFill="1" applyBorder="1" applyAlignment="1">
      <alignment horizontal="left" vertical="top" wrapText="1"/>
    </xf>
    <xf numFmtId="0" fontId="8" fillId="14" borderId="2" xfId="0" applyFont="1" applyFill="1" applyBorder="1" applyAlignment="1">
      <alignment vertical="top" wrapText="1"/>
    </xf>
    <xf numFmtId="43" fontId="8" fillId="14" borderId="2" xfId="6" applyFont="1" applyFill="1" applyBorder="1" applyAlignment="1">
      <alignment vertical="top"/>
    </xf>
    <xf numFmtId="0" fontId="8" fillId="14" borderId="4" xfId="0" applyFont="1" applyFill="1" applyBorder="1" applyAlignment="1">
      <alignment horizontal="center" vertical="top"/>
    </xf>
    <xf numFmtId="0" fontId="8" fillId="14" borderId="5" xfId="0" applyFont="1" applyFill="1" applyBorder="1" applyAlignment="1">
      <alignment vertical="top" wrapText="1"/>
    </xf>
    <xf numFmtId="43" fontId="2" fillId="14" borderId="2" xfId="6" applyFont="1" applyFill="1" applyBorder="1" applyAlignment="1">
      <alignment horizontal="left" vertical="top"/>
    </xf>
    <xf numFmtId="43" fontId="2" fillId="14" borderId="4" xfId="6" applyFont="1" applyFill="1" applyBorder="1" applyAlignment="1">
      <alignment horizontal="center" vertical="top"/>
    </xf>
    <xf numFmtId="43" fontId="2" fillId="14" borderId="2" xfId="6" applyFont="1" applyFill="1" applyBorder="1" applyAlignment="1">
      <alignment horizontal="center" vertical="top"/>
    </xf>
    <xf numFmtId="0" fontId="2" fillId="14" borderId="5" xfId="0" applyFont="1" applyFill="1" applyBorder="1" applyAlignment="1">
      <alignment horizontal="left" vertical="top" wrapText="1"/>
    </xf>
    <xf numFmtId="188" fontId="2" fillId="14" borderId="2" xfId="0" applyNumberFormat="1" applyFont="1" applyFill="1" applyBorder="1" applyAlignment="1">
      <alignment horizontal="center" vertical="top" wrapText="1"/>
    </xf>
    <xf numFmtId="43" fontId="2" fillId="14" borderId="2" xfId="6" applyFont="1" applyFill="1" applyBorder="1" applyAlignment="1">
      <alignment horizontal="center" vertical="top" wrapText="1"/>
    </xf>
    <xf numFmtId="0" fontId="2" fillId="14" borderId="4" xfId="0" applyFont="1" applyFill="1" applyBorder="1" applyAlignment="1">
      <alignment horizontal="center" vertical="top" wrapText="1"/>
    </xf>
    <xf numFmtId="0" fontId="8" fillId="14" borderId="5" xfId="0" applyFont="1" applyFill="1" applyBorder="1" applyAlignment="1">
      <alignment horizontal="left" vertical="top" wrapText="1"/>
    </xf>
    <xf numFmtId="1" fontId="2" fillId="14" borderId="4" xfId="0" applyNumberFormat="1" applyFont="1" applyFill="1" applyBorder="1" applyAlignment="1">
      <alignment horizontal="center" vertical="top"/>
    </xf>
    <xf numFmtId="1" fontId="8" fillId="14" borderId="4" xfId="0" applyNumberFormat="1" applyFont="1" applyFill="1" applyBorder="1" applyAlignment="1">
      <alignment horizontal="center" vertical="top"/>
    </xf>
    <xf numFmtId="0" fontId="14" fillId="14" borderId="2" xfId="15" applyFont="1" applyFill="1" applyBorder="1" applyAlignment="1">
      <alignment vertical="top" wrapText="1"/>
    </xf>
    <xf numFmtId="0" fontId="2" fillId="13" borderId="9" xfId="0" applyFont="1" applyFill="1" applyBorder="1" applyAlignment="1">
      <alignment horizontal="left" vertical="center" wrapText="1"/>
    </xf>
    <xf numFmtId="190" fontId="10" fillId="0" borderId="2" xfId="0" applyNumberFormat="1" applyFont="1" applyBorder="1" applyAlignment="1">
      <alignment horizontal="center" vertical="top" wrapText="1"/>
    </xf>
    <xf numFmtId="1" fontId="8" fillId="3" borderId="4" xfId="0" applyNumberFormat="1" applyFont="1" applyFill="1" applyBorder="1" applyAlignment="1">
      <alignment vertical="top"/>
    </xf>
    <xf numFmtId="43" fontId="2" fillId="0" borderId="0" xfId="6" applyFont="1" applyAlignment="1">
      <alignment vertical="top"/>
    </xf>
    <xf numFmtId="0" fontId="3" fillId="0" borderId="24" xfId="0" applyFont="1" applyBorder="1" applyAlignment="1">
      <alignment horizontal="center" vertical="top"/>
    </xf>
    <xf numFmtId="43" fontId="3" fillId="0" borderId="24" xfId="6" applyFont="1" applyBorder="1" applyAlignment="1">
      <alignment horizontal="center" vertical="top"/>
    </xf>
    <xf numFmtId="189" fontId="2" fillId="0" borderId="24" xfId="6" applyNumberFormat="1" applyFont="1" applyFill="1" applyBorder="1" applyAlignment="1">
      <alignment vertical="top"/>
    </xf>
    <xf numFmtId="0" fontId="2" fillId="0" borderId="24" xfId="0" applyFont="1" applyBorder="1" applyAlignment="1">
      <alignment vertical="top"/>
    </xf>
    <xf numFmtId="43" fontId="3" fillId="0" borderId="24" xfId="6" applyFont="1" applyBorder="1" applyAlignment="1">
      <alignment vertical="top"/>
    </xf>
    <xf numFmtId="0" fontId="2" fillId="0" borderId="24" xfId="0" applyFont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2" fillId="0" borderId="24" xfId="0" applyFont="1" applyBorder="1" applyAlignment="1">
      <alignment horizontal="left" vertical="top"/>
    </xf>
    <xf numFmtId="0" fontId="3" fillId="23" borderId="24" xfId="0" applyFont="1" applyFill="1" applyBorder="1" applyAlignment="1">
      <alignment vertical="top"/>
    </xf>
    <xf numFmtId="43" fontId="3" fillId="23" borderId="24" xfId="6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3" fillId="21" borderId="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3" fontId="17" fillId="0" borderId="1" xfId="6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7" fillId="5" borderId="2" xfId="0" applyFont="1" applyFill="1" applyBorder="1" applyAlignment="1">
      <alignment horizontal="center" vertical="center"/>
    </xf>
    <xf numFmtId="43" fontId="20" fillId="0" borderId="2" xfId="6" applyFont="1" applyBorder="1" applyAlignment="1">
      <alignment horizontal="center" vertical="center" wrapText="1"/>
    </xf>
    <xf numFmtId="0" fontId="29" fillId="15" borderId="0" xfId="0" applyFont="1" applyFill="1" applyAlignment="1">
      <alignment horizontal="center" vertical="top"/>
    </xf>
    <xf numFmtId="0" fontId="20" fillId="0" borderId="2" xfId="0" applyFont="1" applyBorder="1" applyAlignment="1">
      <alignment horizontal="center" vertical="center" wrapText="1"/>
    </xf>
    <xf numFmtId="188" fontId="20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0" fillId="16" borderId="0" xfId="0" applyFont="1" applyFill="1" applyAlignment="1">
      <alignment horizontal="center"/>
    </xf>
    <xf numFmtId="188" fontId="3" fillId="0" borderId="2" xfId="0" applyNumberFormat="1" applyFont="1" applyBorder="1" applyAlignment="1">
      <alignment horizontal="center" vertical="center" wrapText="1"/>
    </xf>
    <xf numFmtId="43" fontId="3" fillId="0" borderId="2" xfId="6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0" fillId="17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23" borderId="0" xfId="0" applyFont="1" applyFill="1" applyAlignment="1">
      <alignment horizontal="center" vertical="top"/>
    </xf>
    <xf numFmtId="0" fontId="3" fillId="16" borderId="4" xfId="0" applyFont="1" applyFill="1" applyBorder="1" applyAlignment="1">
      <alignment horizontal="center" vertical="top"/>
    </xf>
    <xf numFmtId="0" fontId="3" fillId="16" borderId="5" xfId="0" applyFont="1" applyFill="1" applyBorder="1" applyAlignment="1">
      <alignment horizontal="center" vertical="top"/>
    </xf>
    <xf numFmtId="0" fontId="31" fillId="16" borderId="0" xfId="0" applyFont="1" applyFill="1" applyAlignment="1">
      <alignment horizontal="center" vertical="top"/>
    </xf>
    <xf numFmtId="0" fontId="1" fillId="19" borderId="0" xfId="0" applyFont="1" applyFill="1" applyAlignment="1">
      <alignment horizontal="center" vertical="top" wrapText="1"/>
    </xf>
    <xf numFmtId="0" fontId="1" fillId="19" borderId="0" xfId="0" applyFont="1" applyFill="1" applyAlignment="1">
      <alignment horizontal="center" vertical="top"/>
    </xf>
    <xf numFmtId="43" fontId="1" fillId="23" borderId="2" xfId="6" applyFont="1" applyFill="1" applyBorder="1" applyAlignment="1">
      <alignment horizontal="center" vertical="top"/>
    </xf>
    <xf numFmtId="0" fontId="31" fillId="0" borderId="1" xfId="0" applyFont="1" applyBorder="1" applyAlignment="1">
      <alignment horizontal="center" vertical="top"/>
    </xf>
    <xf numFmtId="0" fontId="1" fillId="14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23" borderId="2" xfId="0" applyFont="1" applyFill="1" applyBorder="1" applyAlignment="1">
      <alignment horizontal="center" vertical="center"/>
    </xf>
    <xf numFmtId="0" fontId="1" fillId="23" borderId="2" xfId="0" applyFont="1" applyFill="1" applyBorder="1" applyAlignment="1">
      <alignment horizontal="center" vertical="center" wrapText="1"/>
    </xf>
    <xf numFmtId="0" fontId="35" fillId="0" borderId="0" xfId="0" applyFont="1"/>
    <xf numFmtId="0" fontId="35" fillId="0" borderId="0" xfId="0" applyFont="1" applyAlignment="1">
      <alignment horizontal="center"/>
    </xf>
    <xf numFmtId="43" fontId="35" fillId="0" borderId="0" xfId="6" applyFont="1" applyFill="1" applyBorder="1"/>
  </cellXfs>
  <cellStyles count="20">
    <cellStyle name="Comma 2" xfId="9" xr:uid="{8734E9A8-C54E-4411-8D13-1AE0A65884D7}"/>
    <cellStyle name="Comma 2 2" xfId="11" xr:uid="{E579A8D2-DAD6-40AD-B0B9-D091F969E019}"/>
    <cellStyle name="Comma 3" xfId="5" xr:uid="{6EEBC5F5-410D-4164-8345-1098FFFFA62B}"/>
    <cellStyle name="Comma 3 2" xfId="7" xr:uid="{C20FD57B-6E17-4B6D-9608-B6A8889A8966}"/>
    <cellStyle name="Comma 3 2 2" xfId="13" xr:uid="{B796578D-F342-4ADF-8025-7FCA29DD419C}"/>
    <cellStyle name="Comma 3 3" xfId="8" xr:uid="{B14C6E5D-B2C9-494B-A9B3-6155FE5035E6}"/>
    <cellStyle name="Comma 3 4" xfId="17" xr:uid="{C4065917-526E-4664-975D-9236B6B17FA4}"/>
    <cellStyle name="Normal 2" xfId="2" xr:uid="{FC06D81C-B79E-408F-9400-BB0B16CE72C8}"/>
    <cellStyle name="Normal 2 2" xfId="3" xr:uid="{00CD86AA-2F5B-4028-979B-FBA81CADA1C7}"/>
    <cellStyle name="Normal 3" xfId="1" xr:uid="{81E102E2-0572-4502-BAEB-CAA977D32E88}"/>
    <cellStyle name="Normal 3 2" xfId="12" xr:uid="{27A0F8A7-E07F-40C4-99E1-4AA636CF9539}"/>
    <cellStyle name="Normal 4" xfId="10" xr:uid="{97FF6334-1E7A-4E8F-B8F8-FBE11BA70C7E}"/>
    <cellStyle name="Normal 4 2" xfId="14" xr:uid="{7B1E07B3-5280-4C89-B079-556CC3E6D32B}"/>
    <cellStyle name="Normal 7 2" xfId="4" xr:uid="{84944C82-004C-4050-81EB-9ACBE4BD6AC4}"/>
    <cellStyle name="Normal_Sheet1" xfId="18" xr:uid="{1E7878D7-386F-497A-A8A3-187C03C35EBA}"/>
    <cellStyle name="จุลภาค" xfId="6" builtinId="3"/>
    <cellStyle name="ปกติ" xfId="0" builtinId="0"/>
    <cellStyle name="ปกติ 2" xfId="15" xr:uid="{3853D8F1-9C89-41E6-ABB4-3BB5123DC7EA}"/>
    <cellStyle name="ปกติ 2 3" xfId="19" xr:uid="{1078947E-1EB6-46C7-9D5B-88B323019A5A}"/>
    <cellStyle name="ปกติ 3" xfId="16" xr:uid="{1974940F-2607-42B6-ABC3-44FA841ED0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19D7C-F654-43BF-A323-326429A632BC}">
  <sheetPr>
    <pageSetUpPr fitToPage="1"/>
  </sheetPr>
  <dimension ref="A1:P35"/>
  <sheetViews>
    <sheetView topLeftCell="A31" zoomScale="160" zoomScaleNormal="160" workbookViewId="0">
      <selection activeCell="D2" sqref="D2:E10"/>
    </sheetView>
  </sheetViews>
  <sheetFormatPr defaultColWidth="9" defaultRowHeight="24" customHeight="1"/>
  <cols>
    <col min="1" max="1" width="3.5" style="403" bestFit="1" customWidth="1"/>
    <col min="2" max="2" width="8.69921875" style="403" bestFit="1" customWidth="1"/>
    <col min="3" max="3" width="6.5" style="403" bestFit="1" customWidth="1"/>
    <col min="4" max="4" width="6.69921875" style="403" bestFit="1" customWidth="1"/>
    <col min="5" max="5" width="15" style="387" bestFit="1" customWidth="1"/>
    <col min="6" max="6" width="6.69921875" style="387" bestFit="1" customWidth="1"/>
    <col min="7" max="7" width="15.19921875" style="387" bestFit="1" customWidth="1"/>
    <col min="8" max="8" width="15" style="387" bestFit="1" customWidth="1"/>
    <col min="9" max="9" width="18" style="387" bestFit="1" customWidth="1"/>
    <col min="10" max="10" width="16.69921875" style="387" bestFit="1" customWidth="1"/>
    <col min="11" max="11" width="16.5" style="387" bestFit="1" customWidth="1"/>
    <col min="12" max="12" width="18.09765625" style="387" bestFit="1" customWidth="1"/>
    <col min="13" max="16" width="17.19921875" style="387" customWidth="1"/>
    <col min="17" max="16384" width="9" style="387"/>
  </cols>
  <sheetData>
    <row r="1" spans="1:16" ht="24" customHeight="1">
      <c r="A1" s="532" t="s">
        <v>753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3" t="s">
        <v>754</v>
      </c>
      <c r="N1" s="533"/>
      <c r="O1" s="533"/>
      <c r="P1" s="533"/>
    </row>
    <row r="2" spans="1:16" s="295" customFormat="1" ht="24" customHeight="1">
      <c r="A2" s="388" t="s">
        <v>54</v>
      </c>
      <c r="B2" s="388" t="s">
        <v>755</v>
      </c>
      <c r="C2" s="388" t="s">
        <v>0</v>
      </c>
      <c r="D2" s="388" t="s">
        <v>51</v>
      </c>
      <c r="E2" s="388" t="s">
        <v>756</v>
      </c>
      <c r="F2" s="388" t="s">
        <v>757</v>
      </c>
      <c r="G2" s="388" t="s">
        <v>758</v>
      </c>
      <c r="H2" s="388" t="s">
        <v>759</v>
      </c>
      <c r="I2" s="388" t="s">
        <v>760</v>
      </c>
      <c r="J2" s="388" t="s">
        <v>761</v>
      </c>
      <c r="K2" s="388" t="s">
        <v>762</v>
      </c>
      <c r="L2" s="388" t="s">
        <v>763</v>
      </c>
      <c r="M2" s="389" t="s">
        <v>764</v>
      </c>
      <c r="N2" s="389" t="s">
        <v>765</v>
      </c>
      <c r="O2" s="389" t="s">
        <v>766</v>
      </c>
      <c r="P2" s="389" t="s">
        <v>17</v>
      </c>
    </row>
    <row r="3" spans="1:16" ht="24" customHeight="1">
      <c r="A3" s="390">
        <v>6</v>
      </c>
      <c r="B3" s="390">
        <v>2700</v>
      </c>
      <c r="C3" s="390" t="s">
        <v>12</v>
      </c>
      <c r="D3" s="390">
        <v>10699</v>
      </c>
      <c r="E3" s="391" t="s">
        <v>657</v>
      </c>
      <c r="F3" s="391">
        <v>10</v>
      </c>
      <c r="G3" s="392">
        <v>82897</v>
      </c>
      <c r="H3" s="393">
        <v>13817.2572</v>
      </c>
      <c r="I3" s="394">
        <v>4410666.4000000004</v>
      </c>
      <c r="J3" s="394">
        <v>1469388.67</v>
      </c>
      <c r="K3" s="394">
        <v>12638161.060000001</v>
      </c>
      <c r="L3" s="395">
        <v>18518216.129999999</v>
      </c>
      <c r="M3" s="396">
        <v>12962751.289999999</v>
      </c>
      <c r="N3" s="396">
        <v>3703643.23</v>
      </c>
      <c r="O3" s="396">
        <v>1851821.61</v>
      </c>
      <c r="P3" s="397">
        <f>SUM($M3:$O3)</f>
        <v>18518216.129999999</v>
      </c>
    </row>
    <row r="4" spans="1:16" ht="24" customHeight="1">
      <c r="A4" s="390">
        <v>6</v>
      </c>
      <c r="B4" s="390">
        <v>2700</v>
      </c>
      <c r="C4" s="390" t="s">
        <v>12</v>
      </c>
      <c r="D4" s="390">
        <v>10699</v>
      </c>
      <c r="E4" s="391" t="s">
        <v>35</v>
      </c>
      <c r="F4" s="391">
        <v>10</v>
      </c>
      <c r="G4" s="392">
        <v>28877</v>
      </c>
      <c r="H4" s="391">
        <v>421.55369999999999</v>
      </c>
      <c r="I4" s="394">
        <v>1536446.6</v>
      </c>
      <c r="J4" s="394">
        <v>511858.53</v>
      </c>
      <c r="K4" s="394">
        <v>385580.4</v>
      </c>
      <c r="L4" s="395">
        <v>2433885.5299999998</v>
      </c>
      <c r="M4" s="396">
        <v>1703719.87</v>
      </c>
      <c r="N4" s="396">
        <v>486777.11</v>
      </c>
      <c r="O4" s="396">
        <v>243388.55</v>
      </c>
      <c r="P4" s="397">
        <f t="shared" ref="P4:P12" si="0">SUM($M4:$O4)</f>
        <v>2433885.5299999998</v>
      </c>
    </row>
    <row r="5" spans="1:16" ht="24" customHeight="1">
      <c r="A5" s="390">
        <v>6</v>
      </c>
      <c r="B5" s="390">
        <v>2700</v>
      </c>
      <c r="C5" s="390" t="s">
        <v>12</v>
      </c>
      <c r="D5" s="390">
        <v>10699</v>
      </c>
      <c r="E5" s="391" t="s">
        <v>36</v>
      </c>
      <c r="F5" s="391">
        <v>10</v>
      </c>
      <c r="G5" s="392">
        <v>40587</v>
      </c>
      <c r="H5" s="391">
        <v>558.98140000000001</v>
      </c>
      <c r="I5" s="394">
        <v>2159495.7200000002</v>
      </c>
      <c r="J5" s="394">
        <v>719423.84</v>
      </c>
      <c r="K5" s="394">
        <v>511582.7</v>
      </c>
      <c r="L5" s="395">
        <v>3390200.26</v>
      </c>
      <c r="M5" s="396">
        <v>2373140.1800000002</v>
      </c>
      <c r="N5" s="396">
        <v>678040.05</v>
      </c>
      <c r="O5" s="396">
        <v>339020.03</v>
      </c>
      <c r="P5" s="397">
        <f t="shared" si="0"/>
        <v>3390200.2600000007</v>
      </c>
    </row>
    <row r="6" spans="1:16" ht="24" customHeight="1">
      <c r="A6" s="390">
        <v>6</v>
      </c>
      <c r="B6" s="390">
        <v>2700</v>
      </c>
      <c r="C6" s="390" t="s">
        <v>12</v>
      </c>
      <c r="D6" s="390">
        <v>10699</v>
      </c>
      <c r="E6" s="391" t="s">
        <v>37</v>
      </c>
      <c r="F6" s="391">
        <v>10</v>
      </c>
      <c r="G6" s="392">
        <v>47567</v>
      </c>
      <c r="H6" s="393">
        <v>1393.0301999999999</v>
      </c>
      <c r="I6" s="394">
        <v>2530877.7000000002</v>
      </c>
      <c r="J6" s="394">
        <v>843147.65</v>
      </c>
      <c r="K6" s="394">
        <v>1274155.92</v>
      </c>
      <c r="L6" s="395">
        <v>4648181.2699999996</v>
      </c>
      <c r="M6" s="396">
        <v>3253726.89</v>
      </c>
      <c r="N6" s="396">
        <v>929636.25</v>
      </c>
      <c r="O6" s="396">
        <v>464818.13</v>
      </c>
      <c r="P6" s="397">
        <f t="shared" si="0"/>
        <v>4648181.2700000005</v>
      </c>
    </row>
    <row r="7" spans="1:16" ht="24" customHeight="1">
      <c r="A7" s="390">
        <v>6</v>
      </c>
      <c r="B7" s="390">
        <v>2700</v>
      </c>
      <c r="C7" s="390" t="s">
        <v>12</v>
      </c>
      <c r="D7" s="390">
        <v>10699</v>
      </c>
      <c r="E7" s="391" t="s">
        <v>38</v>
      </c>
      <c r="F7" s="391">
        <v>10</v>
      </c>
      <c r="G7" s="392">
        <v>56401</v>
      </c>
      <c r="H7" s="393">
        <v>1194.3146999999999</v>
      </c>
      <c r="I7" s="394">
        <v>3000904.68</v>
      </c>
      <c r="J7" s="394">
        <v>999734.5</v>
      </c>
      <c r="K7" s="394">
        <v>1092397.81</v>
      </c>
      <c r="L7" s="395">
        <v>5093036.99</v>
      </c>
      <c r="M7" s="396">
        <v>3565125.89</v>
      </c>
      <c r="N7" s="396">
        <v>1018607.4</v>
      </c>
      <c r="O7" s="396">
        <v>509303.7</v>
      </c>
      <c r="P7" s="397">
        <f t="shared" si="0"/>
        <v>5093036.99</v>
      </c>
    </row>
    <row r="8" spans="1:16" ht="24" customHeight="1">
      <c r="A8" s="390">
        <v>6</v>
      </c>
      <c r="B8" s="390">
        <v>2700</v>
      </c>
      <c r="C8" s="390" t="s">
        <v>12</v>
      </c>
      <c r="D8" s="390">
        <v>10699</v>
      </c>
      <c r="E8" s="391" t="s">
        <v>39</v>
      </c>
      <c r="F8" s="391">
        <v>10</v>
      </c>
      <c r="G8" s="392">
        <v>62956</v>
      </c>
      <c r="H8" s="393">
        <v>3698.1828999999998</v>
      </c>
      <c r="I8" s="394">
        <v>3349673.86</v>
      </c>
      <c r="J8" s="394">
        <v>1115924.98</v>
      </c>
      <c r="K8" s="394">
        <v>3382598.33</v>
      </c>
      <c r="L8" s="395">
        <v>7848197.1699999999</v>
      </c>
      <c r="M8" s="396">
        <v>5493738.0199999996</v>
      </c>
      <c r="N8" s="396">
        <v>1569639.43</v>
      </c>
      <c r="O8" s="396">
        <v>784819.72</v>
      </c>
      <c r="P8" s="397">
        <f t="shared" si="0"/>
        <v>7848197.169999999</v>
      </c>
    </row>
    <row r="9" spans="1:16" ht="24" customHeight="1">
      <c r="A9" s="390">
        <v>6</v>
      </c>
      <c r="B9" s="390">
        <v>2700</v>
      </c>
      <c r="C9" s="390" t="s">
        <v>12</v>
      </c>
      <c r="D9" s="390">
        <v>10699</v>
      </c>
      <c r="E9" s="391" t="s">
        <v>40</v>
      </c>
      <c r="F9" s="391">
        <v>10</v>
      </c>
      <c r="G9" s="392">
        <v>43710</v>
      </c>
      <c r="H9" s="398">
        <v>566.46600000000001</v>
      </c>
      <c r="I9" s="394">
        <v>2325659.89</v>
      </c>
      <c r="J9" s="394">
        <v>774780.5</v>
      </c>
      <c r="K9" s="394">
        <v>518126.6</v>
      </c>
      <c r="L9" s="395">
        <v>3618566.99</v>
      </c>
      <c r="M9" s="396">
        <v>2532996.89</v>
      </c>
      <c r="N9" s="396">
        <v>723713.4</v>
      </c>
      <c r="O9" s="396">
        <v>361856.7</v>
      </c>
      <c r="P9" s="397">
        <f t="shared" si="0"/>
        <v>3618566.99</v>
      </c>
    </row>
    <row r="10" spans="1:16" ht="24" customHeight="1">
      <c r="A10" s="390">
        <v>6</v>
      </c>
      <c r="B10" s="390">
        <v>2700</v>
      </c>
      <c r="C10" s="390" t="s">
        <v>12</v>
      </c>
      <c r="D10" s="390">
        <v>10699</v>
      </c>
      <c r="E10" s="391" t="s">
        <v>41</v>
      </c>
      <c r="F10" s="391">
        <v>10</v>
      </c>
      <c r="G10" s="392">
        <v>27302</v>
      </c>
      <c r="H10" s="391">
        <v>279.45370000000003</v>
      </c>
      <c r="I10" s="394">
        <v>1452646.22</v>
      </c>
      <c r="J10" s="394">
        <v>483940.91</v>
      </c>
      <c r="K10" s="394">
        <v>255606.51</v>
      </c>
      <c r="L10" s="395">
        <v>2192193.64</v>
      </c>
      <c r="M10" s="396">
        <v>1534535.55</v>
      </c>
      <c r="N10" s="396">
        <v>438438.73</v>
      </c>
      <c r="O10" s="396">
        <v>219219.36</v>
      </c>
      <c r="P10" s="397">
        <f t="shared" si="0"/>
        <v>2192193.64</v>
      </c>
    </row>
    <row r="11" spans="1:16" ht="24" customHeight="1">
      <c r="A11" s="390">
        <v>6</v>
      </c>
      <c r="B11" s="390">
        <v>2700</v>
      </c>
      <c r="C11" s="390" t="s">
        <v>12</v>
      </c>
      <c r="D11" s="390">
        <v>10699</v>
      </c>
      <c r="E11" s="391" t="s">
        <v>42</v>
      </c>
      <c r="F11" s="391">
        <v>10</v>
      </c>
      <c r="G11" s="392">
        <v>19689</v>
      </c>
      <c r="H11" s="391">
        <v>231.5249</v>
      </c>
      <c r="I11" s="394">
        <v>1048063.34</v>
      </c>
      <c r="J11" s="394">
        <v>349156.4</v>
      </c>
      <c r="K11" s="394">
        <v>211767.71</v>
      </c>
      <c r="L11" s="395">
        <v>1608987.45</v>
      </c>
      <c r="M11" s="396">
        <v>1126291.22</v>
      </c>
      <c r="N11" s="396">
        <v>321797.49</v>
      </c>
      <c r="O11" s="396">
        <v>160898.74</v>
      </c>
      <c r="P11" s="397">
        <f t="shared" si="0"/>
        <v>1608987.45</v>
      </c>
    </row>
    <row r="12" spans="1:16" s="402" customFormat="1" ht="24" customHeight="1">
      <c r="A12" s="534" t="s">
        <v>17</v>
      </c>
      <c r="B12" s="534"/>
      <c r="C12" s="534"/>
      <c r="D12" s="534"/>
      <c r="E12" s="534"/>
      <c r="F12" s="534"/>
      <c r="G12" s="399">
        <f>SUM(G3:G11)</f>
        <v>409986</v>
      </c>
      <c r="H12" s="400">
        <f t="shared" ref="H12:L12" si="1">SUM(H3:H11)</f>
        <v>22160.764700000003</v>
      </c>
      <c r="I12" s="400">
        <f t="shared" si="1"/>
        <v>21814434.41</v>
      </c>
      <c r="J12" s="400">
        <f t="shared" si="1"/>
        <v>7267355.9800000004</v>
      </c>
      <c r="K12" s="400">
        <f t="shared" si="1"/>
        <v>20269977.040000003</v>
      </c>
      <c r="L12" s="400">
        <f t="shared" si="1"/>
        <v>49351465.430000007</v>
      </c>
      <c r="M12" s="401">
        <f>SUM(M3:M11)</f>
        <v>34546025.800000004</v>
      </c>
      <c r="N12" s="401">
        <f>SUM(N3:N11)</f>
        <v>9870293.0899999999</v>
      </c>
      <c r="O12" s="401">
        <f>SUM(O3:O11)</f>
        <v>4935146.540000001</v>
      </c>
      <c r="P12" s="397">
        <f t="shared" si="0"/>
        <v>49351465.43</v>
      </c>
    </row>
    <row r="13" spans="1:16" ht="24" customHeight="1">
      <c r="A13" s="402"/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402"/>
    </row>
    <row r="14" spans="1:16" s="402" customFormat="1" ht="24" customHeight="1">
      <c r="D14" s="295"/>
      <c r="E14" s="295"/>
      <c r="F14" s="295"/>
      <c r="G14" s="295"/>
      <c r="H14" s="295"/>
      <c r="O14" s="407" t="s">
        <v>767</v>
      </c>
      <c r="P14" s="407" t="s">
        <v>768</v>
      </c>
    </row>
    <row r="15" spans="1:16" ht="24" customHeight="1">
      <c r="A15" s="387"/>
      <c r="B15" s="387"/>
      <c r="C15" s="387"/>
      <c r="E15" s="403"/>
      <c r="F15" s="403"/>
      <c r="G15" s="403"/>
      <c r="L15" s="407" t="s">
        <v>769</v>
      </c>
      <c r="M15" s="407" t="s">
        <v>770</v>
      </c>
      <c r="N15" s="408">
        <f>N12</f>
        <v>9870293.0899999999</v>
      </c>
      <c r="O15" s="408">
        <v>600000</v>
      </c>
      <c r="P15" s="408">
        <f>N15-O15</f>
        <v>9270293.0899999999</v>
      </c>
    </row>
    <row r="16" spans="1:16" ht="24" hidden="1" customHeight="1">
      <c r="A16" s="387"/>
      <c r="B16" s="387"/>
      <c r="C16" s="387"/>
      <c r="E16" s="403"/>
      <c r="F16" s="403"/>
      <c r="G16" s="403"/>
      <c r="I16" s="409" t="s">
        <v>772</v>
      </c>
      <c r="J16" s="409"/>
      <c r="K16" s="409"/>
      <c r="L16" s="409"/>
      <c r="M16" s="409"/>
      <c r="N16" s="409"/>
      <c r="O16" s="409"/>
      <c r="P16" s="409"/>
    </row>
    <row r="17" spans="1:16" s="402" customFormat="1" ht="24" hidden="1" customHeight="1">
      <c r="D17" s="295"/>
      <c r="E17" s="295"/>
      <c r="F17" s="295"/>
      <c r="G17" s="295"/>
      <c r="I17" s="407" t="s">
        <v>51</v>
      </c>
      <c r="J17" s="410" t="s">
        <v>756</v>
      </c>
      <c r="K17" s="407" t="s">
        <v>4</v>
      </c>
      <c r="L17" s="407" t="s">
        <v>26</v>
      </c>
      <c r="M17" s="407" t="s">
        <v>4</v>
      </c>
      <c r="N17" s="407" t="s">
        <v>25</v>
      </c>
      <c r="O17" s="407" t="s">
        <v>4</v>
      </c>
      <c r="P17" s="407" t="s">
        <v>771</v>
      </c>
    </row>
    <row r="18" spans="1:16" ht="24" hidden="1" customHeight="1">
      <c r="A18" s="387"/>
      <c r="B18" s="387"/>
      <c r="C18" s="387"/>
      <c r="E18" s="403"/>
      <c r="F18" s="403"/>
      <c r="G18" s="403"/>
      <c r="I18" s="411">
        <v>10699</v>
      </c>
      <c r="J18" s="412" t="s">
        <v>657</v>
      </c>
      <c r="K18" s="411">
        <f>COUNTIF(ระดับจังหวัด!$D$6:$D$105,คำนวนวงเงิน!$J18)</f>
        <v>10</v>
      </c>
      <c r="L18" s="413">
        <f>SUMIF(ระดับจังหวัด!$D$6:$D$105,คำนวนวงเงิน!$J18,ระดับจังหวัด!$N$6:$N$105)</f>
        <v>2510000</v>
      </c>
      <c r="M18" s="411">
        <f>COUNTIF(ระดับเขต!$D$6:$D$105,คำนวนวงเงิน!$J18)</f>
        <v>3</v>
      </c>
      <c r="N18" s="413">
        <f>SUMIF(ระดับเขต!$D$6:$D$105,คำนวนวงเงิน!$J18,ระดับเขต!$N$6:$N$105)</f>
        <v>1770000</v>
      </c>
      <c r="O18" s="411">
        <f>SUM(K18,M18)</f>
        <v>13</v>
      </c>
      <c r="P18" s="413">
        <f>SUM(L18,N18)</f>
        <v>4280000</v>
      </c>
    </row>
    <row r="19" spans="1:16" ht="24" hidden="1" customHeight="1">
      <c r="A19" s="387"/>
      <c r="B19" s="387"/>
      <c r="C19" s="387"/>
      <c r="E19" s="403"/>
      <c r="F19" s="403"/>
      <c r="G19" s="403"/>
      <c r="I19" s="411">
        <v>10699</v>
      </c>
      <c r="J19" s="412" t="s">
        <v>35</v>
      </c>
      <c r="K19" s="411">
        <f>COUNTIF(ระดับจังหวัด!$D$6:$D$105,คำนวนวงเงิน!$J19)</f>
        <v>26</v>
      </c>
      <c r="L19" s="413">
        <f>SUMIF(ระดับจังหวัด!$D$6:$D$105,คำนวนวงเงิน!$J19,ระดับจังหวัด!$N$6:$N$105)</f>
        <v>931000</v>
      </c>
      <c r="M19" s="411">
        <f>COUNTIF(ระดับเขต!$D$6:$D$105,คำนวนวงเงิน!$J19)</f>
        <v>4</v>
      </c>
      <c r="N19" s="413">
        <f>SUMIF(ระดับเขต!$D$6:$D$105,คำนวนวงเงิน!$J19,ระดับเขต!$N$6:$N$105)</f>
        <v>1190080</v>
      </c>
      <c r="O19" s="411">
        <f t="shared" ref="O19:O26" si="2">SUM(K19,M19)</f>
        <v>30</v>
      </c>
      <c r="P19" s="413">
        <f t="shared" ref="P19:P26" si="3">SUM(L19,N19)</f>
        <v>2121080</v>
      </c>
    </row>
    <row r="20" spans="1:16" ht="24" hidden="1" customHeight="1">
      <c r="A20" s="387"/>
      <c r="B20" s="387"/>
      <c r="C20" s="387"/>
      <c r="E20" s="403"/>
      <c r="F20" s="403"/>
      <c r="G20" s="403"/>
      <c r="I20" s="411">
        <v>10699</v>
      </c>
      <c r="J20" s="412" t="s">
        <v>36</v>
      </c>
      <c r="K20" s="411">
        <f>COUNTIF(ระดับจังหวัด!$D$6:$D$105,คำนวนวงเงิน!$J20)</f>
        <v>2</v>
      </c>
      <c r="L20" s="413">
        <f>SUMIF(ระดับจังหวัด!$D$6:$D$105,คำนวนวงเงิน!$J20,ระดับจังหวัด!$N$6:$N$105)</f>
        <v>678040.05</v>
      </c>
      <c r="M20" s="411">
        <f>COUNTIF(ระดับเขต!$D$6:$D$105,คำนวนวงเงิน!$J20)</f>
        <v>1</v>
      </c>
      <c r="N20" s="413">
        <f>SUMIF(ระดับเขต!$D$6:$D$105,คำนวนวงเงิน!$J20,ระดับเขต!$N$6:$N$105)</f>
        <v>340480</v>
      </c>
      <c r="O20" s="411">
        <f t="shared" si="2"/>
        <v>3</v>
      </c>
      <c r="P20" s="413">
        <f t="shared" si="3"/>
        <v>1018520.05</v>
      </c>
    </row>
    <row r="21" spans="1:16" ht="24" hidden="1" customHeight="1">
      <c r="A21" s="387"/>
      <c r="B21" s="387"/>
      <c r="C21" s="387"/>
      <c r="E21" s="403"/>
      <c r="F21" s="403"/>
      <c r="G21" s="403"/>
      <c r="I21" s="411">
        <v>10699</v>
      </c>
      <c r="J21" s="412" t="s">
        <v>37</v>
      </c>
      <c r="K21" s="411">
        <f>COUNTIF(ระดับจังหวัด!$D$6:$D$105,คำนวนวงเงิน!$J21)</f>
        <v>9</v>
      </c>
      <c r="L21" s="413">
        <f>SUMIF(ระดับจังหวัด!$D$6:$D$105,คำนวนวงเงิน!$J21,ระดับจังหวัด!$N$6:$N$105)</f>
        <v>929636.25</v>
      </c>
      <c r="M21" s="411">
        <f>COUNTIF(ระดับเขต!$D$6:$D$105,คำนวนวงเงิน!$J21)</f>
        <v>1</v>
      </c>
      <c r="N21" s="413">
        <f>SUMIF(ระดับเขต!$D$6:$D$105,คำนวนวงเงิน!$J21,ระดับเขต!$N$6:$N$105)</f>
        <v>805000</v>
      </c>
      <c r="O21" s="411">
        <f t="shared" si="2"/>
        <v>10</v>
      </c>
      <c r="P21" s="413">
        <f t="shared" si="3"/>
        <v>1734636.25</v>
      </c>
    </row>
    <row r="22" spans="1:16" ht="24" hidden="1" customHeight="1">
      <c r="A22" s="387"/>
      <c r="B22" s="387"/>
      <c r="C22" s="387"/>
      <c r="E22" s="403"/>
      <c r="F22" s="403"/>
      <c r="G22" s="403"/>
      <c r="I22" s="411">
        <v>10699</v>
      </c>
      <c r="J22" s="412" t="s">
        <v>38</v>
      </c>
      <c r="K22" s="411">
        <f>COUNTIF(ระดับจังหวัด!$D$6:$D$105,คำนวนวงเงิน!$J22)</f>
        <v>4</v>
      </c>
      <c r="L22" s="413">
        <f>SUMIF(ระดับจังหวัด!$D$6:$D$105,คำนวนวงเงิน!$J22,ระดับจังหวัด!$N$6:$N$105)</f>
        <v>1500000</v>
      </c>
      <c r="M22" s="411">
        <f>COUNTIF(ระดับเขต!$D$6:$D$105,คำนวนวงเงิน!$J22)</f>
        <v>5</v>
      </c>
      <c r="N22" s="413">
        <f>SUMIF(ระดับเขต!$D$6:$D$105,คำนวนวงเงิน!$J22,ระดับเขต!$N$6:$N$105)</f>
        <v>1650000</v>
      </c>
      <c r="O22" s="411">
        <f t="shared" si="2"/>
        <v>9</v>
      </c>
      <c r="P22" s="413">
        <f t="shared" si="3"/>
        <v>3150000</v>
      </c>
    </row>
    <row r="23" spans="1:16" ht="24" hidden="1" customHeight="1">
      <c r="A23" s="387"/>
      <c r="B23" s="387"/>
      <c r="C23" s="387"/>
      <c r="E23" s="403"/>
      <c r="F23" s="403"/>
      <c r="G23" s="403"/>
      <c r="I23" s="411">
        <v>10699</v>
      </c>
      <c r="J23" s="412" t="s">
        <v>39</v>
      </c>
      <c r="K23" s="411">
        <f>COUNTIF(ระดับจังหวัด!$D$6:$D$105,คำนวนวงเงิน!$J23)</f>
        <v>1</v>
      </c>
      <c r="L23" s="413">
        <f>SUMIF(ระดับจังหวัด!$D$6:$D$105,คำนวนวงเงิน!$J23,ระดับจังหวัด!$N$6:$N$105)</f>
        <v>519680</v>
      </c>
      <c r="M23" s="411">
        <f>COUNTIF(ระดับเขต!$D$6:$D$105,คำนวนวงเงิน!$J23)</f>
        <v>2</v>
      </c>
      <c r="N23" s="413">
        <f>SUMIF(ระดับเขต!$D$6:$D$105,คำนวนวงเงิน!$J23,ระดับเขต!$N$6:$N$105)</f>
        <v>628440.82000000007</v>
      </c>
      <c r="O23" s="411">
        <f t="shared" si="2"/>
        <v>3</v>
      </c>
      <c r="P23" s="413">
        <f t="shared" si="3"/>
        <v>1148120.82</v>
      </c>
    </row>
    <row r="24" spans="1:16" s="402" customFormat="1" ht="24" hidden="1" customHeight="1">
      <c r="A24" s="295"/>
      <c r="B24" s="295"/>
      <c r="C24" s="295"/>
      <c r="I24" s="411">
        <v>10699</v>
      </c>
      <c r="J24" s="412" t="s">
        <v>40</v>
      </c>
      <c r="K24" s="411">
        <f>COUNTIF(ระดับจังหวัด!$D$6:$D$105,คำนวนวงเงิน!$J24)</f>
        <v>3</v>
      </c>
      <c r="L24" s="413">
        <f>SUMIF(ระดับจังหวัด!$D$6:$D$105,คำนวนวงเงิน!$J24,ระดับจังหวัด!$N$6:$N$105)</f>
        <v>2575550</v>
      </c>
      <c r="M24" s="411">
        <f>COUNTIF(ระดับเขต!$D$6:$D$105,คำนวนวงเงิน!$J24)</f>
        <v>4</v>
      </c>
      <c r="N24" s="413">
        <f>SUMIF(ระดับเขต!$D$6:$D$105,คำนวนวงเงิน!$J24,ระดับเขต!$N$6:$N$105)</f>
        <v>1069850</v>
      </c>
      <c r="O24" s="411">
        <f t="shared" si="2"/>
        <v>7</v>
      </c>
      <c r="P24" s="413">
        <f t="shared" si="3"/>
        <v>3645400</v>
      </c>
    </row>
    <row r="25" spans="1:16" ht="24" hidden="1" customHeight="1">
      <c r="I25" s="411">
        <v>10699</v>
      </c>
      <c r="J25" s="412" t="s">
        <v>41</v>
      </c>
      <c r="K25" s="411">
        <f>COUNTIF(ระดับจังหวัด!$D$6:$D$105,คำนวนวงเงิน!$J25)</f>
        <v>8</v>
      </c>
      <c r="L25" s="413">
        <f>SUMIF(ระดับจังหวัด!$D$6:$D$105,คำนวนวงเงิน!$J25,ระดับจังหวัด!$N$6:$N$105)</f>
        <v>2285000</v>
      </c>
      <c r="M25" s="411">
        <f>COUNTIF(ระดับเขต!$D$6:$D$105,คำนวนวงเงิน!$J25)</f>
        <v>3</v>
      </c>
      <c r="N25" s="413">
        <f>SUMIF(ระดับเขต!$D$6:$D$105,คำนวนวงเงิน!$J25,ระดับเขต!$N$6:$N$105)</f>
        <v>365400</v>
      </c>
      <c r="O25" s="411">
        <f t="shared" si="2"/>
        <v>11</v>
      </c>
      <c r="P25" s="413">
        <f t="shared" si="3"/>
        <v>2650400</v>
      </c>
    </row>
    <row r="26" spans="1:16" ht="24" hidden="1" customHeight="1">
      <c r="I26" s="411">
        <v>10699</v>
      </c>
      <c r="J26" s="412" t="s">
        <v>42</v>
      </c>
      <c r="K26" s="411">
        <f>COUNTIF(ระดับจังหวัด!$D$6:$D$105,คำนวนวงเงิน!$J26)</f>
        <v>28</v>
      </c>
      <c r="L26" s="413">
        <f>SUMIF(ระดับจังหวัด!$D$6:$D$105,คำนวนวงเงิน!$J26,ระดับจังหวัด!$N$6:$N$105)</f>
        <v>3059140</v>
      </c>
      <c r="M26" s="411">
        <f>COUNTIF(ระดับเขต!$D$6:$D$105,คำนวนวงเงิน!$J26)</f>
        <v>3</v>
      </c>
      <c r="N26" s="413">
        <f>SUMIF(ระดับเขต!$D$6:$D$105,คำนวนวงเงิน!$J26,ระดับเขต!$N$6:$N$105)</f>
        <v>2825000</v>
      </c>
      <c r="O26" s="411">
        <f t="shared" si="2"/>
        <v>31</v>
      </c>
      <c r="P26" s="413">
        <f t="shared" si="3"/>
        <v>5884140</v>
      </c>
    </row>
    <row r="27" spans="1:16" s="402" customFormat="1" ht="24" hidden="1" customHeight="1">
      <c r="A27" s="295"/>
      <c r="B27" s="295"/>
      <c r="C27" s="295"/>
      <c r="D27" s="295"/>
      <c r="I27" s="535" t="s">
        <v>17</v>
      </c>
      <c r="J27" s="536"/>
      <c r="K27" s="407">
        <f>SUM(K18:K26)</f>
        <v>91</v>
      </c>
      <c r="L27" s="408">
        <f t="shared" ref="L27:P27" si="4">SUM(L18:L26)</f>
        <v>14988046.300000001</v>
      </c>
      <c r="M27" s="407">
        <f t="shared" si="4"/>
        <v>26</v>
      </c>
      <c r="N27" s="408">
        <f t="shared" si="4"/>
        <v>10644250.82</v>
      </c>
      <c r="O27" s="407">
        <f t="shared" si="4"/>
        <v>117</v>
      </c>
      <c r="P27" s="408">
        <f t="shared" si="4"/>
        <v>25632297.120000001</v>
      </c>
    </row>
    <row r="28" spans="1:16" ht="24" customHeight="1">
      <c r="I28" s="409" t="s">
        <v>741</v>
      </c>
      <c r="J28" s="409"/>
      <c r="K28" s="409"/>
    </row>
    <row r="29" spans="1:16" ht="24" customHeight="1">
      <c r="I29" s="402" t="s">
        <v>737</v>
      </c>
      <c r="J29" s="402"/>
      <c r="K29" s="402" t="s">
        <v>738</v>
      </c>
      <c r="L29" s="402" t="s">
        <v>739</v>
      </c>
      <c r="M29" s="402" t="s">
        <v>740</v>
      </c>
      <c r="N29" s="402"/>
    </row>
    <row r="30" spans="1:16" ht="24" customHeight="1">
      <c r="J30" s="387" t="s">
        <v>773</v>
      </c>
      <c r="L30" s="387" t="s">
        <v>779</v>
      </c>
    </row>
    <row r="31" spans="1:16" ht="24" customHeight="1">
      <c r="J31" s="387" t="s">
        <v>774</v>
      </c>
      <c r="L31" s="387" t="s">
        <v>780</v>
      </c>
    </row>
    <row r="32" spans="1:16" ht="24" customHeight="1">
      <c r="J32" s="387" t="s">
        <v>775</v>
      </c>
      <c r="L32" s="387" t="s">
        <v>781</v>
      </c>
    </row>
    <row r="33" spans="10:13" ht="24" customHeight="1">
      <c r="J33" s="387" t="s">
        <v>776</v>
      </c>
      <c r="L33" s="387" t="s">
        <v>782</v>
      </c>
    </row>
    <row r="34" spans="10:13" ht="24" customHeight="1">
      <c r="J34" s="387" t="s">
        <v>777</v>
      </c>
      <c r="L34" s="387" t="s">
        <v>783</v>
      </c>
    </row>
    <row r="35" spans="10:13" ht="24" customHeight="1">
      <c r="J35" s="387" t="s">
        <v>778</v>
      </c>
      <c r="L35" s="387" t="s">
        <v>784</v>
      </c>
      <c r="M35" s="387" t="s">
        <v>785</v>
      </c>
    </row>
  </sheetData>
  <mergeCells count="4">
    <mergeCell ref="A1:L1"/>
    <mergeCell ref="M1:P1"/>
    <mergeCell ref="A12:F12"/>
    <mergeCell ref="I27:J27"/>
  </mergeCells>
  <printOptions horizontalCentered="1"/>
  <pageMargins left="0.23622047244094491" right="0.23622047244094491" top="0.55118110236220474" bottom="0.35433070866141736" header="0.31496062992125984" footer="0.31496062992125984"/>
  <pageSetup paperSize="9" scale="62" fitToHeight="0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FC31B-F64B-4307-80A5-6305D8BA1941}">
  <dimension ref="A1:O119"/>
  <sheetViews>
    <sheetView workbookViewId="0">
      <pane xSplit="5" ySplit="1" topLeftCell="F2" activePane="bottomRight" state="frozen"/>
      <selection pane="topRight" activeCell="E1" sqref="E1"/>
      <selection pane="bottomLeft" activeCell="A2" sqref="A2"/>
      <selection pane="bottomRight" activeCell="G119" sqref="G119"/>
    </sheetView>
  </sheetViews>
  <sheetFormatPr defaultColWidth="9" defaultRowHeight="21"/>
  <cols>
    <col min="1" max="1" width="9" style="3"/>
    <col min="2" max="2" width="9" style="1"/>
    <col min="3" max="3" width="21.09765625" style="1" customWidth="1"/>
    <col min="4" max="4" width="13.3984375" style="1" customWidth="1"/>
    <col min="5" max="5" width="10.5" style="1" bestFit="1" customWidth="1"/>
    <col min="6" max="9" width="13.5" style="1" customWidth="1"/>
    <col min="10" max="11" width="9" style="1"/>
    <col min="12" max="12" width="11.19921875" style="1" bestFit="1" customWidth="1"/>
    <col min="13" max="14" width="11.69921875" style="29" bestFit="1" customWidth="1"/>
    <col min="15" max="15" width="11.69921875" style="1" bestFit="1" customWidth="1"/>
    <col min="16" max="16384" width="9" style="1"/>
  </cols>
  <sheetData>
    <row r="1" spans="1:15" s="8" customFormat="1">
      <c r="A1" s="8" t="s">
        <v>29</v>
      </c>
      <c r="B1" s="7" t="s">
        <v>51</v>
      </c>
      <c r="C1" s="8" t="s">
        <v>52</v>
      </c>
      <c r="D1" s="8" t="s">
        <v>28</v>
      </c>
      <c r="E1" s="8" t="s">
        <v>53</v>
      </c>
      <c r="F1" s="9" t="s">
        <v>52</v>
      </c>
      <c r="G1" s="9" t="s">
        <v>0</v>
      </c>
      <c r="H1" s="9" t="s">
        <v>54</v>
      </c>
      <c r="I1" s="9" t="s">
        <v>17</v>
      </c>
      <c r="L1" s="8" t="s">
        <v>28</v>
      </c>
      <c r="M1" s="271" t="s">
        <v>29</v>
      </c>
      <c r="N1" s="271" t="s">
        <v>30</v>
      </c>
      <c r="O1" s="8" t="s">
        <v>17</v>
      </c>
    </row>
    <row r="2" spans="1:15">
      <c r="A2" s="3">
        <v>10699</v>
      </c>
      <c r="B2" s="10">
        <v>2435</v>
      </c>
      <c r="C2" s="11" t="s">
        <v>55</v>
      </c>
      <c r="D2" s="11" t="s">
        <v>56</v>
      </c>
      <c r="E2" s="12" t="s">
        <v>30</v>
      </c>
      <c r="F2" s="13">
        <f>SUMIF(หน่วยบริการ!$E$6:$E$1125,แผนแยกรายหน่วย!$B2,หน่วยบริการ!$N$6:$N$1125)</f>
        <v>0</v>
      </c>
      <c r="G2" s="13">
        <f>SUMIF(ระดับจังหวัด!$E$6:$E$1054,แผนแยกรายหน่วย!$B2,ระดับจังหวัด!$N$6:$N$1054)</f>
        <v>250000</v>
      </c>
      <c r="H2" s="13">
        <f>SUMIF(ระดับเขต!$E$6:$E$1015,แผนแยกรายหน่วย!$B2,ระดับเขต!$N$6:$N$1015)</f>
        <v>0</v>
      </c>
      <c r="I2" s="13">
        <f>SUM(F2:H2)</f>
        <v>250000</v>
      </c>
      <c r="L2" s="11" t="s">
        <v>56</v>
      </c>
      <c r="M2" s="29">
        <f>SUMIFS($I$2:$I$118,$D$2:$D$118,$L2,$E$2:$E$118,$M$1)</f>
        <v>12962751.289999999</v>
      </c>
      <c r="N2" s="29">
        <f>SUMIFS($I$2:$I$118,$D$2:$D$118,$L2,$E$2:$E$118,$N$1)</f>
        <v>4280000</v>
      </c>
      <c r="O2" s="273">
        <f>SUM(M2:N2)</f>
        <v>17242751.289999999</v>
      </c>
    </row>
    <row r="3" spans="1:15">
      <c r="A3" s="3">
        <v>10699</v>
      </c>
      <c r="B3" s="10">
        <v>2436</v>
      </c>
      <c r="C3" s="11" t="s">
        <v>57</v>
      </c>
      <c r="D3" s="11" t="s">
        <v>56</v>
      </c>
      <c r="E3" s="12" t="s">
        <v>30</v>
      </c>
      <c r="F3" s="13">
        <f>SUMIF(หน่วยบริการ!$E$6:$E$1125,แผนแยกรายหน่วย!$B3,หน่วยบริการ!$N$6:$N$1125)</f>
        <v>0</v>
      </c>
      <c r="G3" s="13">
        <f>SUMIF(ระดับจังหวัด!$E$6:$E$1054,แผนแยกรายหน่วย!$B3,ระดับจังหวัด!$N$6:$N$1054)</f>
        <v>0</v>
      </c>
      <c r="H3" s="13">
        <f>SUMIF(ระดับเขต!$E$6:$E$1015,แผนแยกรายหน่วย!$B3,ระดับเขต!$N$6:$N$1015)</f>
        <v>0</v>
      </c>
      <c r="I3" s="13">
        <f t="shared" ref="I3:I66" si="0">SUM(F3:H3)</f>
        <v>0</v>
      </c>
      <c r="L3" s="11" t="s">
        <v>78</v>
      </c>
      <c r="M3" s="29">
        <f t="shared" ref="M3:M10" si="1">SUMIFS($I$2:$I$118,$D$2:$D$118,$L3,$E$2:$E$118,$M$1)</f>
        <v>2252603.91</v>
      </c>
      <c r="N3" s="29">
        <f t="shared" ref="N3:N10" si="2">SUMIFS($I$2:$I$118,$D$2:$D$118,$L3,$E$2:$E$118,$N$1)</f>
        <v>1572195.96</v>
      </c>
      <c r="O3" s="273">
        <f t="shared" ref="O3:O11" si="3">SUM(M3:N3)</f>
        <v>3824799.87</v>
      </c>
    </row>
    <row r="4" spans="1:15">
      <c r="A4" s="3">
        <v>10699</v>
      </c>
      <c r="B4" s="10">
        <v>2437</v>
      </c>
      <c r="C4" s="11" t="s">
        <v>58</v>
      </c>
      <c r="D4" s="11" t="s">
        <v>56</v>
      </c>
      <c r="E4" s="12" t="s">
        <v>30</v>
      </c>
      <c r="F4" s="13">
        <f>SUMIF(หน่วยบริการ!$E$6:$E$1125,แผนแยกรายหน่วย!$B4,หน่วยบริการ!$N$6:$N$1125)</f>
        <v>0</v>
      </c>
      <c r="G4" s="13">
        <f>SUMIF(ระดับจังหวัด!$E$6:$E$1054,แผนแยกรายหน่วย!$B4,ระดับจังหวัด!$N$6:$N$1054)</f>
        <v>0</v>
      </c>
      <c r="H4" s="13">
        <f>SUMIF(ระดับเขต!$E$6:$E$1015,แผนแยกรายหน่วย!$B4,ระดับเขต!$N$6:$N$1015)</f>
        <v>0</v>
      </c>
      <c r="I4" s="13">
        <f t="shared" si="0"/>
        <v>0</v>
      </c>
      <c r="L4" s="11" t="s">
        <v>88</v>
      </c>
      <c r="M4" s="29">
        <f t="shared" si="1"/>
        <v>2373140.1799999997</v>
      </c>
      <c r="N4" s="29">
        <f t="shared" si="2"/>
        <v>1018520.05</v>
      </c>
      <c r="O4" s="273">
        <f t="shared" si="3"/>
        <v>3391660.2299999995</v>
      </c>
    </row>
    <row r="5" spans="1:15">
      <c r="A5" s="3">
        <v>10699</v>
      </c>
      <c r="B5" s="10">
        <v>2438</v>
      </c>
      <c r="C5" s="11" t="s">
        <v>59</v>
      </c>
      <c r="D5" s="11" t="s">
        <v>56</v>
      </c>
      <c r="E5" s="12" t="s">
        <v>30</v>
      </c>
      <c r="F5" s="13">
        <f>SUMIF(หน่วยบริการ!$E$6:$E$1125,แผนแยกรายหน่วย!$B5,หน่วยบริการ!$N$6:$N$1125)</f>
        <v>0</v>
      </c>
      <c r="G5" s="13">
        <f>SUMIF(ระดับจังหวัด!$E$6:$E$1054,แผนแยกรายหน่วย!$B5,ระดับจังหวัด!$N$6:$N$1054)</f>
        <v>0</v>
      </c>
      <c r="H5" s="13">
        <f>SUMIF(ระดับเขต!$E$6:$E$1015,แผนแยกรายหน่วย!$B5,ระดับเขต!$N$6:$N$1015)</f>
        <v>0</v>
      </c>
      <c r="I5" s="13">
        <f t="shared" si="0"/>
        <v>0</v>
      </c>
      <c r="L5" s="11" t="s">
        <v>104</v>
      </c>
      <c r="M5" s="29">
        <f t="shared" si="1"/>
        <v>4383263.1400000006</v>
      </c>
      <c r="N5" s="29">
        <f t="shared" si="2"/>
        <v>605100</v>
      </c>
      <c r="O5" s="273">
        <f t="shared" si="3"/>
        <v>4988363.1400000006</v>
      </c>
    </row>
    <row r="6" spans="1:15">
      <c r="A6" s="3">
        <v>10699</v>
      </c>
      <c r="B6" s="10">
        <v>2439</v>
      </c>
      <c r="C6" s="11" t="s">
        <v>60</v>
      </c>
      <c r="D6" s="11" t="s">
        <v>56</v>
      </c>
      <c r="E6" s="12" t="s">
        <v>30</v>
      </c>
      <c r="F6" s="13">
        <f>SUMIF(หน่วยบริการ!$E$6:$E$1125,แผนแยกรายหน่วย!$B6,หน่วยบริการ!$N$6:$N$1125)</f>
        <v>0</v>
      </c>
      <c r="G6" s="13">
        <f>SUMIF(ระดับจังหวัด!$E$6:$E$1054,แผนแยกรายหน่วย!$B6,ระดับจังหวัด!$N$6:$N$1054)</f>
        <v>0</v>
      </c>
      <c r="H6" s="13">
        <f>SUMIF(ระดับเขต!$E$6:$E$1015,แผนแยกรายหน่วย!$B6,ระดับเขต!$N$6:$N$1015)</f>
        <v>0</v>
      </c>
      <c r="I6" s="13">
        <f t="shared" si="0"/>
        <v>0</v>
      </c>
      <c r="L6" s="11" t="s">
        <v>110</v>
      </c>
      <c r="M6" s="29">
        <f t="shared" si="1"/>
        <v>2065125.8900000001</v>
      </c>
      <c r="N6" s="29">
        <f t="shared" si="2"/>
        <v>4650000</v>
      </c>
      <c r="O6" s="273">
        <f t="shared" si="3"/>
        <v>6715125.8900000006</v>
      </c>
    </row>
    <row r="7" spans="1:15">
      <c r="A7" s="3">
        <v>10699</v>
      </c>
      <c r="B7" s="10">
        <v>2440</v>
      </c>
      <c r="C7" s="11" t="s">
        <v>61</v>
      </c>
      <c r="D7" s="11" t="s">
        <v>56</v>
      </c>
      <c r="E7" s="12" t="s">
        <v>30</v>
      </c>
      <c r="F7" s="13">
        <f>SUMIF(หน่วยบริการ!$E$6:$E$1125,แผนแยกรายหน่วย!$B7,หน่วยบริการ!$N$6:$N$1125)</f>
        <v>0</v>
      </c>
      <c r="G7" s="13">
        <f>SUMIF(ระดับจังหวัด!$E$6:$E$1054,แผนแยกรายหน่วย!$B7,ระดับจังหวัด!$N$6:$N$1054)</f>
        <v>300000</v>
      </c>
      <c r="H7" s="13">
        <f>SUMIF(ระดับเขต!$E$6:$E$1015,แผนแยกรายหน่วย!$B7,ระดับเขต!$N$6:$N$1015)</f>
        <v>0</v>
      </c>
      <c r="I7" s="13">
        <f t="shared" si="0"/>
        <v>300000</v>
      </c>
      <c r="L7" s="11" t="s">
        <v>132</v>
      </c>
      <c r="M7" s="29">
        <f t="shared" si="1"/>
        <v>9455800</v>
      </c>
      <c r="N7" s="29">
        <f t="shared" si="2"/>
        <v>2507040.8200000003</v>
      </c>
      <c r="O7" s="273">
        <f t="shared" si="3"/>
        <v>11962840.82</v>
      </c>
    </row>
    <row r="8" spans="1:15">
      <c r="A8" s="3">
        <v>10699</v>
      </c>
      <c r="B8" s="10">
        <v>2441</v>
      </c>
      <c r="C8" s="11" t="s">
        <v>62</v>
      </c>
      <c r="D8" s="11" t="s">
        <v>56</v>
      </c>
      <c r="E8" s="12" t="s">
        <v>30</v>
      </c>
      <c r="F8" s="13">
        <f>SUMIF(หน่วยบริการ!$E$6:$E$1125,แผนแยกรายหน่วย!$B8,หน่วยบริการ!$N$6:$N$1125)</f>
        <v>0</v>
      </c>
      <c r="G8" s="13">
        <f>SUMIF(ระดับจังหวัด!$E$6:$E$1054,แผนแยกรายหน่วย!$B8,ระดับจังหวัด!$N$6:$N$1054)</f>
        <v>0</v>
      </c>
      <c r="H8" s="13">
        <f>SUMIF(ระดับเขต!$E$6:$E$1015,แผนแยกรายหน่วย!$B8,ระดับเขต!$N$6:$N$1015)</f>
        <v>0</v>
      </c>
      <c r="I8" s="13">
        <f t="shared" si="0"/>
        <v>0</v>
      </c>
      <c r="L8" s="11" t="s">
        <v>149</v>
      </c>
      <c r="M8" s="29">
        <f t="shared" si="1"/>
        <v>4389196.8900000006</v>
      </c>
      <c r="N8" s="29">
        <f t="shared" si="2"/>
        <v>1789200</v>
      </c>
      <c r="O8" s="273">
        <f t="shared" si="3"/>
        <v>6178396.8900000006</v>
      </c>
    </row>
    <row r="9" spans="1:15">
      <c r="A9" s="3">
        <v>10699</v>
      </c>
      <c r="B9" s="10">
        <v>2442</v>
      </c>
      <c r="C9" s="11" t="s">
        <v>63</v>
      </c>
      <c r="D9" s="11" t="s">
        <v>56</v>
      </c>
      <c r="E9" s="12" t="s">
        <v>30</v>
      </c>
      <c r="F9" s="13">
        <f>SUMIF(หน่วยบริการ!$E$6:$E$1125,แผนแยกรายหน่วย!$B9,หน่วยบริการ!$N$6:$N$1125)</f>
        <v>0</v>
      </c>
      <c r="G9" s="13">
        <f>SUMIF(ระดับจังหวัด!$E$6:$E$1054,แผนแยกรายหน่วย!$B9,ระดับจังหวัด!$N$6:$N$1054)</f>
        <v>0</v>
      </c>
      <c r="H9" s="13">
        <f>SUMIF(ระดับเขต!$E$6:$E$1015,แผนแยกรายหน่วย!$B9,ระดับเขต!$N$6:$N$1015)</f>
        <v>0</v>
      </c>
      <c r="I9" s="13">
        <f t="shared" si="0"/>
        <v>0</v>
      </c>
      <c r="L9" s="11" t="s">
        <v>156</v>
      </c>
      <c r="M9" s="29">
        <f t="shared" si="1"/>
        <v>5200291.22</v>
      </c>
      <c r="N9" s="29">
        <f t="shared" si="2"/>
        <v>1810140</v>
      </c>
      <c r="O9" s="273">
        <f t="shared" si="3"/>
        <v>7010431.2199999997</v>
      </c>
    </row>
    <row r="10" spans="1:15">
      <c r="A10" s="3">
        <v>10699</v>
      </c>
      <c r="B10" s="10">
        <v>2443</v>
      </c>
      <c r="C10" s="11" t="s">
        <v>64</v>
      </c>
      <c r="D10" s="11" t="s">
        <v>56</v>
      </c>
      <c r="E10" s="12" t="s">
        <v>30</v>
      </c>
      <c r="F10" s="13">
        <f>SUMIF(หน่วยบริการ!$E$6:$E$1125,แผนแยกรายหน่วย!$B10,หน่วยบริการ!$N$6:$N$1125)</f>
        <v>0</v>
      </c>
      <c r="G10" s="13">
        <f>SUMIF(ระดับจังหวัด!$E$6:$E$1054,แผนแยกรายหน่วย!$B10,ระดับจังหวัด!$N$6:$N$1054)</f>
        <v>350000</v>
      </c>
      <c r="H10" s="13">
        <f>SUMIF(ระดับเขต!$E$6:$E$1015,แผนแยกรายหน่วย!$B10,ระดับเขต!$N$6:$N$1015)</f>
        <v>0</v>
      </c>
      <c r="I10" s="13">
        <f t="shared" si="0"/>
        <v>350000</v>
      </c>
      <c r="L10" s="11" t="s">
        <v>166</v>
      </c>
      <c r="M10" s="29">
        <f t="shared" si="1"/>
        <v>2485400</v>
      </c>
      <c r="N10" s="29">
        <f t="shared" si="2"/>
        <v>1699535.55</v>
      </c>
      <c r="O10" s="273">
        <f t="shared" si="3"/>
        <v>4184935.55</v>
      </c>
    </row>
    <row r="11" spans="1:15">
      <c r="A11" s="3">
        <v>10699</v>
      </c>
      <c r="B11" s="10">
        <v>2444</v>
      </c>
      <c r="C11" s="11" t="s">
        <v>65</v>
      </c>
      <c r="D11" s="11" t="s">
        <v>56</v>
      </c>
      <c r="E11" s="12" t="s">
        <v>30</v>
      </c>
      <c r="F11" s="13">
        <f>SUMIF(หน่วยบริการ!$E$6:$E$1125,แผนแยกรายหน่วย!$B11,หน่วยบริการ!$N$6:$N$1125)</f>
        <v>0</v>
      </c>
      <c r="G11" s="13">
        <f>SUMIF(ระดับจังหวัด!$E$6:$E$1054,แผนแยกรายหน่วย!$B11,ระดับจังหวัด!$N$6:$N$1054)</f>
        <v>300000</v>
      </c>
      <c r="H11" s="13">
        <f>SUMIF(ระดับเขต!$E$6:$E$1015,แผนแยกรายหน่วย!$B11,ระดับเขต!$N$6:$N$1015)</f>
        <v>0</v>
      </c>
      <c r="I11" s="13">
        <f t="shared" si="0"/>
        <v>300000</v>
      </c>
      <c r="M11" s="29">
        <f>SUM(M2:M10)</f>
        <v>45567572.519999996</v>
      </c>
      <c r="N11" s="29">
        <f>SUM(N2:N10)</f>
        <v>19931732.379999999</v>
      </c>
      <c r="O11" s="273">
        <f t="shared" si="3"/>
        <v>65499304.899999991</v>
      </c>
    </row>
    <row r="12" spans="1:15">
      <c r="A12" s="3">
        <v>10699</v>
      </c>
      <c r="B12" s="10">
        <v>2445</v>
      </c>
      <c r="C12" s="11" t="s">
        <v>66</v>
      </c>
      <c r="D12" s="11" t="s">
        <v>56</v>
      </c>
      <c r="E12" s="12" t="s">
        <v>30</v>
      </c>
      <c r="F12" s="13">
        <f>SUMIF(หน่วยบริการ!$E$6:$E$1125,แผนแยกรายหน่วย!$B12,หน่วยบริการ!$N$6:$N$1125)</f>
        <v>0</v>
      </c>
      <c r="G12" s="13">
        <f>SUMIF(ระดับจังหวัด!$E$6:$E$1054,แผนแยกรายหน่วย!$B12,ระดับจังหวัด!$N$6:$N$1054)</f>
        <v>400000</v>
      </c>
      <c r="H12" s="13">
        <f>SUMIF(ระดับเขต!$E$6:$E$1015,แผนแยกรายหน่วย!$B12,ระดับเขต!$N$6:$N$1015)</f>
        <v>1310000</v>
      </c>
      <c r="I12" s="13">
        <f t="shared" si="0"/>
        <v>1710000</v>
      </c>
    </row>
    <row r="13" spans="1:15">
      <c r="A13" s="3">
        <v>10699</v>
      </c>
      <c r="B13" s="10">
        <v>2446</v>
      </c>
      <c r="C13" s="11" t="s">
        <v>67</v>
      </c>
      <c r="D13" s="11" t="s">
        <v>56</v>
      </c>
      <c r="E13" s="12" t="s">
        <v>30</v>
      </c>
      <c r="F13" s="13">
        <f>SUMIF(หน่วยบริการ!$E$6:$E$1125,แผนแยกรายหน่วย!$B13,หน่วยบริการ!$N$6:$N$1125)</f>
        <v>0</v>
      </c>
      <c r="G13" s="13">
        <f>SUMIF(ระดับจังหวัด!$E$6:$E$1054,แผนแยกรายหน่วย!$B13,ระดับจังหวัด!$N$6:$N$1054)</f>
        <v>0</v>
      </c>
      <c r="H13" s="13">
        <f>SUMIF(ระดับเขต!$E$6:$E$1015,แผนแยกรายหน่วย!$B13,ระดับเขต!$N$6:$N$1015)</f>
        <v>460000</v>
      </c>
      <c r="I13" s="13">
        <f t="shared" si="0"/>
        <v>460000</v>
      </c>
    </row>
    <row r="14" spans="1:15">
      <c r="A14" s="3">
        <v>10699</v>
      </c>
      <c r="B14" s="10">
        <v>2447</v>
      </c>
      <c r="C14" s="11" t="s">
        <v>68</v>
      </c>
      <c r="D14" s="11" t="s">
        <v>56</v>
      </c>
      <c r="E14" s="12" t="s">
        <v>30</v>
      </c>
      <c r="F14" s="13">
        <f>SUMIF(หน่วยบริการ!$E$6:$E$1125,แผนแยกรายหน่วย!$B14,หน่วยบริการ!$N$6:$N$1125)</f>
        <v>0</v>
      </c>
      <c r="G14" s="13">
        <f>SUMIF(ระดับจังหวัด!$E$6:$E$1054,แผนแยกรายหน่วย!$B14,ระดับจังหวัด!$N$6:$N$1054)</f>
        <v>0</v>
      </c>
      <c r="H14" s="13">
        <f>SUMIF(ระดับเขต!$E$6:$E$1015,แผนแยกรายหน่วย!$B14,ระดับเขต!$N$6:$N$1015)</f>
        <v>0</v>
      </c>
      <c r="I14" s="13">
        <f t="shared" si="0"/>
        <v>0</v>
      </c>
    </row>
    <row r="15" spans="1:15">
      <c r="A15" s="3">
        <v>10699</v>
      </c>
      <c r="B15" s="10">
        <v>2448</v>
      </c>
      <c r="C15" s="11" t="s">
        <v>69</v>
      </c>
      <c r="D15" s="11" t="s">
        <v>56</v>
      </c>
      <c r="E15" s="12" t="s">
        <v>30</v>
      </c>
      <c r="F15" s="13">
        <f>SUMIF(หน่วยบริการ!$E$6:$E$1125,แผนแยกรายหน่วย!$B15,หน่วยบริการ!$N$6:$N$1125)</f>
        <v>0</v>
      </c>
      <c r="G15" s="13">
        <f>SUMIF(ระดับจังหวัด!$E$6:$E$1054,แผนแยกรายหน่วย!$B15,ระดับจังหวัด!$N$6:$N$1054)</f>
        <v>660000</v>
      </c>
      <c r="H15" s="13">
        <f>SUMIF(ระดับเขต!$E$6:$E$1015,แผนแยกรายหน่วย!$B15,ระดับเขต!$N$6:$N$1015)</f>
        <v>0</v>
      </c>
      <c r="I15" s="13">
        <f t="shared" si="0"/>
        <v>660000</v>
      </c>
    </row>
    <row r="16" spans="1:15">
      <c r="A16" s="3">
        <v>10699</v>
      </c>
      <c r="B16" s="10">
        <v>2449</v>
      </c>
      <c r="C16" s="11" t="s">
        <v>70</v>
      </c>
      <c r="D16" s="11" t="s">
        <v>56</v>
      </c>
      <c r="E16" s="12" t="s">
        <v>30</v>
      </c>
      <c r="F16" s="13">
        <f>SUMIF(หน่วยบริการ!$E$6:$E$1125,แผนแยกรายหน่วย!$B16,หน่วยบริการ!$N$6:$N$1125)</f>
        <v>0</v>
      </c>
      <c r="G16" s="13">
        <f>SUMIF(ระดับจังหวัด!$E$6:$E$1054,แผนแยกรายหน่วย!$B16,ระดับจังหวัด!$N$6:$N$1054)</f>
        <v>0</v>
      </c>
      <c r="H16" s="13">
        <f>SUMIF(ระดับเขต!$E$6:$E$1015,แผนแยกรายหน่วย!$B16,ระดับเขต!$N$6:$N$1015)</f>
        <v>0</v>
      </c>
      <c r="I16" s="13">
        <f t="shared" si="0"/>
        <v>0</v>
      </c>
    </row>
    <row r="17" spans="1:9">
      <c r="A17" s="3">
        <v>10699</v>
      </c>
      <c r="B17" s="10">
        <v>2450</v>
      </c>
      <c r="C17" s="11" t="s">
        <v>71</v>
      </c>
      <c r="D17" s="11" t="s">
        <v>56</v>
      </c>
      <c r="E17" s="12" t="s">
        <v>30</v>
      </c>
      <c r="F17" s="13">
        <f>SUMIF(หน่วยบริการ!$E$6:$E$1125,แผนแยกรายหน่วย!$B17,หน่วยบริการ!$N$6:$N$1125)</f>
        <v>0</v>
      </c>
      <c r="G17" s="13">
        <f>SUMIF(ระดับจังหวัด!$E$6:$E$1054,แผนแยกรายหน่วย!$B17,ระดับจังหวัด!$N$6:$N$1054)</f>
        <v>0</v>
      </c>
      <c r="H17" s="13">
        <f>SUMIF(ระดับเขต!$E$6:$E$1015,แผนแยกรายหน่วย!$B17,ระดับเขต!$N$6:$N$1015)</f>
        <v>0</v>
      </c>
      <c r="I17" s="13">
        <f t="shared" si="0"/>
        <v>0</v>
      </c>
    </row>
    <row r="18" spans="1:9">
      <c r="A18" s="3">
        <v>10699</v>
      </c>
      <c r="B18" s="10">
        <v>2451</v>
      </c>
      <c r="C18" s="11" t="s">
        <v>72</v>
      </c>
      <c r="D18" s="11" t="s">
        <v>56</v>
      </c>
      <c r="E18" s="12" t="s">
        <v>30</v>
      </c>
      <c r="F18" s="13">
        <f>SUMIF(หน่วยบริการ!$E$6:$E$1125,แผนแยกรายหน่วย!$B18,หน่วยบริการ!$N$6:$N$1125)</f>
        <v>0</v>
      </c>
      <c r="G18" s="13">
        <f>SUMIF(ระดับจังหวัด!$E$6:$E$1054,แผนแยกรายหน่วย!$B18,ระดับจังหวัด!$N$6:$N$1054)</f>
        <v>0</v>
      </c>
      <c r="H18" s="13">
        <f>SUMIF(ระดับเขต!$E$6:$E$1015,แผนแยกรายหน่วย!$B18,ระดับเขต!$N$6:$N$1015)</f>
        <v>0</v>
      </c>
      <c r="I18" s="13">
        <f t="shared" si="0"/>
        <v>0</v>
      </c>
    </row>
    <row r="19" spans="1:9">
      <c r="A19" s="3">
        <v>10699</v>
      </c>
      <c r="B19" s="10">
        <v>2452</v>
      </c>
      <c r="C19" s="11" t="s">
        <v>73</v>
      </c>
      <c r="D19" s="11" t="s">
        <v>56</v>
      </c>
      <c r="E19" s="12" t="s">
        <v>30</v>
      </c>
      <c r="F19" s="13">
        <f>SUMIF(หน่วยบริการ!$E$6:$E$1125,แผนแยกรายหน่วย!$B19,หน่วยบริการ!$N$6:$N$1125)</f>
        <v>0</v>
      </c>
      <c r="G19" s="13">
        <f>SUMIF(ระดับจังหวัด!$E$6:$E$1054,แผนแยกรายหน่วย!$B19,ระดับจังหวัด!$N$6:$N$1054)</f>
        <v>0</v>
      </c>
      <c r="H19" s="13">
        <f>SUMIF(ระดับเขต!$E$6:$E$1015,แผนแยกรายหน่วย!$B19,ระดับเขต!$N$6:$N$1015)</f>
        <v>0</v>
      </c>
      <c r="I19" s="13">
        <f t="shared" si="0"/>
        <v>0</v>
      </c>
    </row>
    <row r="20" spans="1:9">
      <c r="A20" s="3">
        <v>10699</v>
      </c>
      <c r="B20" s="10">
        <v>10197</v>
      </c>
      <c r="C20" s="11" t="s">
        <v>74</v>
      </c>
      <c r="D20" s="11" t="s">
        <v>56</v>
      </c>
      <c r="E20" s="12" t="s">
        <v>30</v>
      </c>
      <c r="F20" s="13">
        <f>SUMIF(หน่วยบริการ!$E$6:$E$1125,แผนแยกรายหน่วย!$B20,หน่วยบริการ!$N$6:$N$1125)</f>
        <v>0</v>
      </c>
      <c r="G20" s="13">
        <f>SUMIF(ระดับจังหวัด!$E$6:$E$1054,แผนแยกรายหน่วย!$B20,ระดับจังหวัด!$N$6:$N$1054)</f>
        <v>250000</v>
      </c>
      <c r="H20" s="13">
        <f>SUMIF(ระดับเขต!$E$6:$E$1015,แผนแยกรายหน่วย!$B20,ระดับเขต!$N$6:$N$1015)</f>
        <v>0</v>
      </c>
      <c r="I20" s="13">
        <f t="shared" si="0"/>
        <v>250000</v>
      </c>
    </row>
    <row r="21" spans="1:9">
      <c r="A21" s="3">
        <v>10699</v>
      </c>
      <c r="B21" s="10">
        <v>10199</v>
      </c>
      <c r="C21" s="11" t="s">
        <v>75</v>
      </c>
      <c r="D21" s="11" t="s">
        <v>56</v>
      </c>
      <c r="E21" s="12" t="s">
        <v>30</v>
      </c>
      <c r="F21" s="13">
        <f>SUMIF(หน่วยบริการ!$E$6:$E$1125,แผนแยกรายหน่วย!$B21,หน่วยบริการ!$N$6:$N$1125)</f>
        <v>0</v>
      </c>
      <c r="G21" s="13">
        <f>SUMIF(ระดับจังหวัด!$E$6:$E$1054,แผนแยกรายหน่วย!$B21,ระดับจังหวัด!$N$6:$N$1054)</f>
        <v>0</v>
      </c>
      <c r="H21" s="13">
        <f>SUMIF(ระดับเขต!$E$6:$E$1015,แผนแยกรายหน่วย!$B21,ระดับเขต!$N$6:$N$1015)</f>
        <v>0</v>
      </c>
      <c r="I21" s="13">
        <f t="shared" si="0"/>
        <v>0</v>
      </c>
    </row>
    <row r="22" spans="1:9">
      <c r="A22" s="3">
        <v>10699</v>
      </c>
      <c r="B22" s="10">
        <v>10200</v>
      </c>
      <c r="C22" s="11" t="s">
        <v>76</v>
      </c>
      <c r="D22" s="11" t="s">
        <v>56</v>
      </c>
      <c r="E22" s="12" t="s">
        <v>30</v>
      </c>
      <c r="F22" s="13">
        <f>SUMIF(หน่วยบริการ!$E$6:$E$1125,แผนแยกรายหน่วย!$B22,หน่วยบริการ!$N$6:$N$1125)</f>
        <v>0</v>
      </c>
      <c r="G22" s="13">
        <f>SUMIF(ระดับจังหวัด!$E$6:$E$1054,แผนแยกรายหน่วย!$B22,ระดับจังหวัด!$N$6:$N$1054)</f>
        <v>0</v>
      </c>
      <c r="H22" s="13">
        <f>SUMIF(ระดับเขต!$E$6:$E$1015,แผนแยกรายหน่วย!$B22,ระดับเขต!$N$6:$N$1015)</f>
        <v>0</v>
      </c>
      <c r="I22" s="13">
        <f t="shared" si="0"/>
        <v>0</v>
      </c>
    </row>
    <row r="23" spans="1:9">
      <c r="A23" s="3">
        <v>10699</v>
      </c>
      <c r="B23" s="10">
        <v>10699</v>
      </c>
      <c r="C23" s="11" t="s">
        <v>32</v>
      </c>
      <c r="D23" s="11" t="s">
        <v>56</v>
      </c>
      <c r="E23" s="12" t="s">
        <v>29</v>
      </c>
      <c r="F23" s="13">
        <f>SUMIF(หน่วยบริการ!$E$6:$E$1125,แผนแยกรายหน่วย!$B23,หน่วยบริการ!$N$6:$N$1125)</f>
        <v>12962751.289999999</v>
      </c>
      <c r="G23" s="13">
        <f>SUMIF(ระดับจังหวัด!$E$6:$E$1054,แผนแยกรายหน่วย!$B23,ระดับจังหวัด!$N$6:$N$1054)</f>
        <v>0</v>
      </c>
      <c r="H23" s="13">
        <f>SUMIF(ระดับเขต!$E$6:$E$1015,แผนแยกรายหน่วย!$B23,ระดับเขต!$N$6:$N$1015)</f>
        <v>0</v>
      </c>
      <c r="I23" s="13">
        <f t="shared" si="0"/>
        <v>12962751.289999999</v>
      </c>
    </row>
    <row r="24" spans="1:9">
      <c r="A24" s="3">
        <v>10866</v>
      </c>
      <c r="B24" s="10">
        <v>2453</v>
      </c>
      <c r="C24" s="11" t="s">
        <v>77</v>
      </c>
      <c r="D24" s="11" t="s">
        <v>78</v>
      </c>
      <c r="E24" s="12" t="s">
        <v>30</v>
      </c>
      <c r="F24" s="13">
        <f>SUMIF(หน่วยบริการ!$E$6:$E$1125,แผนแยกรายหน่วย!$B24,หน่วยบริการ!$N$6:$N$1125)</f>
        <v>119115.96</v>
      </c>
      <c r="G24" s="13">
        <f>SUMIF(ระดับจังหวัด!$E$6:$E$1054,แผนแยกรายหน่วย!$B24,ระดับจังหวัด!$N$6:$N$1054)</f>
        <v>109000</v>
      </c>
      <c r="H24" s="13">
        <f>SUMIF(ระดับเขต!$E$6:$E$1015,แผนแยกรายหน่วย!$B24,ระดับเขต!$N$6:$N$1015)</f>
        <v>0</v>
      </c>
      <c r="I24" s="13">
        <f t="shared" si="0"/>
        <v>228115.96000000002</v>
      </c>
    </row>
    <row r="25" spans="1:9">
      <c r="A25" s="3">
        <v>10866</v>
      </c>
      <c r="B25" s="10">
        <v>2454</v>
      </c>
      <c r="C25" s="11" t="s">
        <v>79</v>
      </c>
      <c r="D25" s="11" t="s">
        <v>78</v>
      </c>
      <c r="E25" s="12" t="s">
        <v>30</v>
      </c>
      <c r="F25" s="13">
        <f>SUMIF(หน่วยบริการ!$E$6:$E$1125,แผนแยกรายหน่วย!$B25,หน่วยบริการ!$N$6:$N$1125)</f>
        <v>45000</v>
      </c>
      <c r="G25" s="13">
        <f>SUMIF(ระดับจังหวัด!$E$6:$E$1054,แผนแยกรายหน่วย!$B25,ระดับจังหวัด!$N$6:$N$1054)</f>
        <v>73000</v>
      </c>
      <c r="H25" s="13">
        <f>SUMIF(ระดับเขต!$E$6:$E$1015,แผนแยกรายหน่วย!$B25,ระดับเขต!$N$6:$N$1015)</f>
        <v>0</v>
      </c>
      <c r="I25" s="13">
        <f t="shared" si="0"/>
        <v>118000</v>
      </c>
    </row>
    <row r="26" spans="1:9">
      <c r="A26" s="3">
        <v>10866</v>
      </c>
      <c r="B26" s="10">
        <v>2455</v>
      </c>
      <c r="C26" s="11" t="s">
        <v>80</v>
      </c>
      <c r="D26" s="11" t="s">
        <v>78</v>
      </c>
      <c r="E26" s="12" t="s">
        <v>30</v>
      </c>
      <c r="F26" s="13">
        <f>SUMIF(หน่วยบริการ!$E$6:$E$1125,แผนแยกรายหน่วย!$B26,หน่วยบริการ!$N$6:$N$1125)</f>
        <v>40000</v>
      </c>
      <c r="G26" s="13">
        <f>SUMIF(ระดับจังหวัด!$E$6:$E$1054,แผนแยกรายหน่วย!$B26,ระดับจังหวัด!$N$6:$N$1054)</f>
        <v>22700</v>
      </c>
      <c r="H26" s="13">
        <f>SUMIF(ระดับเขต!$E$6:$E$1015,แผนแยกรายหน่วย!$B26,ระดับเขต!$N$6:$N$1015)</f>
        <v>0</v>
      </c>
      <c r="I26" s="13">
        <f t="shared" si="0"/>
        <v>62700</v>
      </c>
    </row>
    <row r="27" spans="1:9">
      <c r="A27" s="3">
        <v>10866</v>
      </c>
      <c r="B27" s="10">
        <v>2456</v>
      </c>
      <c r="C27" s="11" t="s">
        <v>81</v>
      </c>
      <c r="D27" s="11" t="s">
        <v>78</v>
      </c>
      <c r="E27" s="12" t="s">
        <v>30</v>
      </c>
      <c r="F27" s="13">
        <f>SUMIF(หน่วยบริการ!$E$6:$E$1125,แผนแยกรายหน่วย!$B27,หน่วยบริการ!$N$6:$N$1125)</f>
        <v>48000</v>
      </c>
      <c r="G27" s="13">
        <f>SUMIF(ระดับจังหวัด!$E$6:$E$1054,แผนแยกรายหน่วย!$B27,ระดับจังหวัด!$N$6:$N$1054)</f>
        <v>178000</v>
      </c>
      <c r="H27" s="13">
        <f>SUMIF(ระดับเขต!$E$6:$E$1015,แผนแยกรายหน่วย!$B27,ระดับเขต!$N$6:$N$1015)</f>
        <v>0</v>
      </c>
      <c r="I27" s="13">
        <f t="shared" si="0"/>
        <v>226000</v>
      </c>
    </row>
    <row r="28" spans="1:9">
      <c r="A28" s="3">
        <v>10866</v>
      </c>
      <c r="B28" s="10">
        <v>2457</v>
      </c>
      <c r="C28" s="11" t="s">
        <v>82</v>
      </c>
      <c r="D28" s="11" t="s">
        <v>78</v>
      </c>
      <c r="E28" s="12" t="s">
        <v>30</v>
      </c>
      <c r="F28" s="13">
        <f>SUMIF(หน่วยบริการ!$E$6:$E$1125,แผนแยกรายหน่วย!$B28,หน่วยบริการ!$N$6:$N$1125)</f>
        <v>80000</v>
      </c>
      <c r="G28" s="13">
        <f>SUMIF(ระดับจังหวัด!$E$6:$E$1054,แผนแยกรายหน่วย!$B28,ระดับจังหวัด!$N$6:$N$1054)</f>
        <v>42000</v>
      </c>
      <c r="H28" s="13">
        <f>SUMIF(ระดับเขต!$E$6:$E$1015,แผนแยกรายหน่วย!$B28,ระดับเขต!$N$6:$N$1015)</f>
        <v>0</v>
      </c>
      <c r="I28" s="13">
        <f t="shared" si="0"/>
        <v>122000</v>
      </c>
    </row>
    <row r="29" spans="1:9">
      <c r="A29" s="3">
        <v>10866</v>
      </c>
      <c r="B29" s="10">
        <v>2458</v>
      </c>
      <c r="C29" s="11" t="s">
        <v>83</v>
      </c>
      <c r="D29" s="11" t="s">
        <v>78</v>
      </c>
      <c r="E29" s="12" t="s">
        <v>30</v>
      </c>
      <c r="F29" s="13">
        <f>SUMIF(หน่วยบริการ!$E$6:$E$1125,แผนแยกรายหน่วย!$B29,หน่วยบริการ!$N$6:$N$1125)</f>
        <v>45400</v>
      </c>
      <c r="G29" s="13">
        <f>SUMIF(ระดับจังหวัด!$E$6:$E$1054,แผนแยกรายหน่วย!$B29,ระดับจังหวัด!$N$6:$N$1054)</f>
        <v>69000</v>
      </c>
      <c r="H29" s="13">
        <f>SUMIF(ระดับเขต!$E$6:$E$1015,แผนแยกรายหน่วย!$B29,ระดับเขต!$N$6:$N$1015)</f>
        <v>0</v>
      </c>
      <c r="I29" s="13">
        <f t="shared" si="0"/>
        <v>114400</v>
      </c>
    </row>
    <row r="30" spans="1:9">
      <c r="A30" s="3">
        <v>10866</v>
      </c>
      <c r="B30" s="10">
        <v>2459</v>
      </c>
      <c r="C30" s="11" t="s">
        <v>84</v>
      </c>
      <c r="D30" s="11" t="s">
        <v>78</v>
      </c>
      <c r="E30" s="12" t="s">
        <v>30</v>
      </c>
      <c r="F30" s="13">
        <f>SUMIF(หน่วยบริการ!$E$6:$E$1125,แผนแยกรายหน่วย!$B30,หน่วยบริการ!$N$6:$N$1125)</f>
        <v>66600</v>
      </c>
      <c r="G30" s="13">
        <f>SUMIF(ระดับจังหวัด!$E$6:$E$1054,แผนแยกรายหน่วย!$B30,ระดับจังหวัด!$N$6:$N$1054)</f>
        <v>78300</v>
      </c>
      <c r="H30" s="13">
        <f>SUMIF(ระดับเขต!$E$6:$E$1015,แผนแยกรายหน่วย!$B30,ระดับเขต!$N$6:$N$1015)</f>
        <v>0</v>
      </c>
      <c r="I30" s="13">
        <f t="shared" si="0"/>
        <v>144900</v>
      </c>
    </row>
    <row r="31" spans="1:9">
      <c r="A31" s="3">
        <v>10866</v>
      </c>
      <c r="B31" s="10">
        <v>2460</v>
      </c>
      <c r="C31" s="11" t="s">
        <v>85</v>
      </c>
      <c r="D31" s="11" t="s">
        <v>78</v>
      </c>
      <c r="E31" s="12" t="s">
        <v>30</v>
      </c>
      <c r="F31" s="13">
        <f>SUMIF(หน่วยบริการ!$E$6:$E$1125,แผนแยกรายหน่วย!$B31,หน่วยบริการ!$N$6:$N$1125)</f>
        <v>0</v>
      </c>
      <c r="G31" s="13">
        <f>SUMIF(ระดับจังหวัด!$E$6:$E$1054,แผนแยกรายหน่วย!$B31,ระดับจังหวัด!$N$6:$N$1054)</f>
        <v>0</v>
      </c>
      <c r="H31" s="13">
        <f>SUMIF(ระดับเขต!$E$6:$E$1015,แผนแยกรายหน่วย!$B31,ระดับเขต!$N$6:$N$1015)</f>
        <v>0</v>
      </c>
      <c r="I31" s="13">
        <f t="shared" si="0"/>
        <v>0</v>
      </c>
    </row>
    <row r="32" spans="1:9">
      <c r="A32" s="3">
        <v>10866</v>
      </c>
      <c r="B32" s="10">
        <v>2461</v>
      </c>
      <c r="C32" s="11" t="s">
        <v>86</v>
      </c>
      <c r="D32" s="11" t="s">
        <v>78</v>
      </c>
      <c r="E32" s="12" t="s">
        <v>30</v>
      </c>
      <c r="F32" s="13">
        <f>SUMIF(หน่วยบริการ!$E$6:$E$1125,แผนแยกรายหน่วย!$B32,หน่วยบริการ!$N$6:$N$1125)</f>
        <v>67000</v>
      </c>
      <c r="G32" s="13">
        <f>SUMIF(ระดับจังหวัด!$E$6:$E$1054,แผนแยกรายหน่วย!$B32,ระดับจังหวัด!$N$6:$N$1054)</f>
        <v>59000</v>
      </c>
      <c r="H32" s="13">
        <f>SUMIF(ระดับเขต!$E$6:$E$1015,แผนแยกรายหน่วย!$B32,ระดับเขต!$N$6:$N$1015)</f>
        <v>430080</v>
      </c>
      <c r="I32" s="13">
        <f t="shared" si="0"/>
        <v>556080</v>
      </c>
    </row>
    <row r="33" spans="1:9">
      <c r="A33" s="3">
        <v>10866</v>
      </c>
      <c r="B33" s="10">
        <v>10866</v>
      </c>
      <c r="C33" s="11" t="s">
        <v>35</v>
      </c>
      <c r="D33" s="11" t="s">
        <v>78</v>
      </c>
      <c r="E33" s="12" t="s">
        <v>29</v>
      </c>
      <c r="F33" s="13">
        <f>SUMIF(หน่วยบริการ!$E$6:$E$1125,แผนแยกรายหน่วย!$B33,หน่วยบริการ!$N$6:$N$1125)</f>
        <v>1192603.9100000001</v>
      </c>
      <c r="G33" s="13">
        <f>SUMIF(ระดับจังหวัด!$E$6:$E$1054,แผนแยกรายหน่วย!$B33,ระดับจังหวัด!$N$6:$N$1054)</f>
        <v>300000</v>
      </c>
      <c r="H33" s="13">
        <f>SUMIF(ระดับเขต!$E$6:$E$1015,แผนแยกรายหน่วย!$B33,ระดับเขต!$N$6:$N$1015)</f>
        <v>760000</v>
      </c>
      <c r="I33" s="13">
        <f t="shared" si="0"/>
        <v>2252603.91</v>
      </c>
    </row>
    <row r="34" spans="1:9">
      <c r="A34" s="3">
        <v>10867</v>
      </c>
      <c r="B34" s="10">
        <v>2462</v>
      </c>
      <c r="C34" s="11" t="s">
        <v>87</v>
      </c>
      <c r="D34" s="11" t="s">
        <v>88</v>
      </c>
      <c r="E34" s="12" t="s">
        <v>30</v>
      </c>
      <c r="F34" s="13">
        <f>SUMIF(หน่วยบริการ!$E$6:$E$1125,แผนแยกรายหน่วย!$B34,หน่วยบริการ!$N$6:$N$1125)</f>
        <v>0</v>
      </c>
      <c r="G34" s="13">
        <f>SUMIF(ระดับจังหวัด!$E$6:$E$1054,แผนแยกรายหน่วย!$B34,ระดับจังหวัด!$N$6:$N$1054)</f>
        <v>0</v>
      </c>
      <c r="H34" s="13">
        <f>SUMIF(ระดับเขต!$E$6:$E$1015,แผนแยกรายหน่วย!$B34,ระดับเขต!$N$6:$N$1015)</f>
        <v>0</v>
      </c>
      <c r="I34" s="13">
        <f t="shared" si="0"/>
        <v>0</v>
      </c>
    </row>
    <row r="35" spans="1:9">
      <c r="A35" s="3">
        <v>10867</v>
      </c>
      <c r="B35" s="10">
        <v>2463</v>
      </c>
      <c r="C35" s="11" t="s">
        <v>89</v>
      </c>
      <c r="D35" s="11" t="s">
        <v>88</v>
      </c>
      <c r="E35" s="12" t="s">
        <v>30</v>
      </c>
      <c r="F35" s="13">
        <f>SUMIF(หน่วยบริการ!$E$6:$E$1125,แผนแยกรายหน่วย!$B35,หน่วยบริการ!$N$6:$N$1125)</f>
        <v>0</v>
      </c>
      <c r="G35" s="13">
        <f>SUMIF(ระดับจังหวัด!$E$6:$E$1054,แผนแยกรายหน่วย!$B35,ระดับจังหวัด!$N$6:$N$1054)</f>
        <v>460000</v>
      </c>
      <c r="H35" s="13">
        <f>SUMIF(ระดับเขต!$E$6:$E$1015,แผนแยกรายหน่วย!$B35,ระดับเขต!$N$6:$N$1015)</f>
        <v>0</v>
      </c>
      <c r="I35" s="13">
        <f t="shared" si="0"/>
        <v>460000</v>
      </c>
    </row>
    <row r="36" spans="1:9">
      <c r="A36" s="3">
        <v>10867</v>
      </c>
      <c r="B36" s="10">
        <v>2464</v>
      </c>
      <c r="C36" s="11" t="s">
        <v>90</v>
      </c>
      <c r="D36" s="11" t="s">
        <v>88</v>
      </c>
      <c r="E36" s="12" t="s">
        <v>30</v>
      </c>
      <c r="F36" s="13">
        <f>SUMIF(หน่วยบริการ!$E$6:$E$1125,แผนแยกรายหน่วย!$B36,หน่วยบริการ!$N$6:$N$1125)</f>
        <v>0</v>
      </c>
      <c r="G36" s="13">
        <f>SUMIF(ระดับจังหวัด!$E$6:$E$1054,แผนแยกรายหน่วย!$B36,ระดับจังหวัด!$N$6:$N$1054)</f>
        <v>0</v>
      </c>
      <c r="H36" s="13">
        <f>SUMIF(ระดับเขต!$E$6:$E$1015,แผนแยกรายหน่วย!$B36,ระดับเขต!$N$6:$N$1015)</f>
        <v>0</v>
      </c>
      <c r="I36" s="13">
        <f t="shared" si="0"/>
        <v>0</v>
      </c>
    </row>
    <row r="37" spans="1:9">
      <c r="A37" s="3">
        <v>10867</v>
      </c>
      <c r="B37" s="10">
        <v>2465</v>
      </c>
      <c r="C37" s="11" t="s">
        <v>91</v>
      </c>
      <c r="D37" s="11" t="s">
        <v>88</v>
      </c>
      <c r="E37" s="12" t="s">
        <v>30</v>
      </c>
      <c r="F37" s="13">
        <f>SUMIF(หน่วยบริการ!$E$6:$E$1125,แผนแยกรายหน่วย!$B37,หน่วยบริการ!$N$6:$N$1125)</f>
        <v>0</v>
      </c>
      <c r="G37" s="13">
        <f>SUMIF(ระดับจังหวัด!$E$6:$E$1054,แผนแยกรายหน่วย!$B37,ระดับจังหวัด!$N$6:$N$1054)</f>
        <v>0</v>
      </c>
      <c r="H37" s="13">
        <f>SUMIF(ระดับเขต!$E$6:$E$1015,แผนแยกรายหน่วย!$B37,ระดับเขต!$N$6:$N$1015)</f>
        <v>0</v>
      </c>
      <c r="I37" s="13">
        <f t="shared" si="0"/>
        <v>0</v>
      </c>
    </row>
    <row r="38" spans="1:9">
      <c r="A38" s="3">
        <v>10867</v>
      </c>
      <c r="B38" s="10">
        <v>2466</v>
      </c>
      <c r="C38" s="11" t="s">
        <v>92</v>
      </c>
      <c r="D38" s="11" t="s">
        <v>88</v>
      </c>
      <c r="E38" s="12" t="s">
        <v>30</v>
      </c>
      <c r="F38" s="13">
        <f>SUMIF(หน่วยบริการ!$E$6:$E$1125,แผนแยกรายหน่วย!$B38,หน่วยบริการ!$N$6:$N$1125)</f>
        <v>0</v>
      </c>
      <c r="G38" s="13">
        <f>SUMIF(ระดับจังหวัด!$E$6:$E$1054,แผนแยกรายหน่วย!$B38,ระดับจังหวัด!$N$6:$N$1054)</f>
        <v>0</v>
      </c>
      <c r="H38" s="13">
        <f>SUMIF(ระดับเขต!$E$6:$E$1015,แผนแยกรายหน่วย!$B38,ระดับเขต!$N$6:$N$1015)</f>
        <v>0</v>
      </c>
      <c r="I38" s="13">
        <f t="shared" si="0"/>
        <v>0</v>
      </c>
    </row>
    <row r="39" spans="1:9">
      <c r="A39" s="3">
        <v>10867</v>
      </c>
      <c r="B39" s="10">
        <v>2467</v>
      </c>
      <c r="C39" s="11" t="s">
        <v>93</v>
      </c>
      <c r="D39" s="11" t="s">
        <v>88</v>
      </c>
      <c r="E39" s="12" t="s">
        <v>30</v>
      </c>
      <c r="F39" s="13">
        <f>SUMIF(หน่วยบริการ!$E$6:$E$1125,แผนแยกรายหน่วย!$B39,หน่วยบริการ!$N$6:$N$1125)</f>
        <v>0</v>
      </c>
      <c r="G39" s="13">
        <f>SUMIF(ระดับจังหวัด!$E$6:$E$1054,แผนแยกรายหน่วย!$B39,ระดับจังหวัด!$N$6:$N$1054)</f>
        <v>0</v>
      </c>
      <c r="H39" s="13">
        <f>SUMIF(ระดับเขต!$E$6:$E$1015,แผนแยกรายหน่วย!$B39,ระดับเขต!$N$6:$N$1015)</f>
        <v>0</v>
      </c>
      <c r="I39" s="13">
        <f t="shared" si="0"/>
        <v>0</v>
      </c>
    </row>
    <row r="40" spans="1:9">
      <c r="A40" s="3">
        <v>10867</v>
      </c>
      <c r="B40" s="10">
        <v>2468</v>
      </c>
      <c r="C40" s="11" t="s">
        <v>94</v>
      </c>
      <c r="D40" s="11" t="s">
        <v>88</v>
      </c>
      <c r="E40" s="12" t="s">
        <v>30</v>
      </c>
      <c r="F40" s="13">
        <f>SUMIF(หน่วยบริการ!$E$6:$E$1125,แผนแยกรายหน่วย!$B40,หน่วยบริการ!$N$6:$N$1125)</f>
        <v>0</v>
      </c>
      <c r="G40" s="13">
        <f>SUMIF(ระดับจังหวัด!$E$6:$E$1054,แผนแยกรายหน่วย!$B40,ระดับจังหวัด!$N$6:$N$1054)</f>
        <v>0</v>
      </c>
      <c r="H40" s="13">
        <f>SUMIF(ระดับเขต!$E$6:$E$1015,แผนแยกรายหน่วย!$B40,ระดับเขต!$N$6:$N$1015)</f>
        <v>0</v>
      </c>
      <c r="I40" s="13">
        <f t="shared" si="0"/>
        <v>0</v>
      </c>
    </row>
    <row r="41" spans="1:9">
      <c r="A41" s="3">
        <v>10867</v>
      </c>
      <c r="B41" s="10">
        <v>2469</v>
      </c>
      <c r="C41" s="11" t="s">
        <v>95</v>
      </c>
      <c r="D41" s="11" t="s">
        <v>88</v>
      </c>
      <c r="E41" s="12" t="s">
        <v>30</v>
      </c>
      <c r="F41" s="13">
        <f>SUMIF(หน่วยบริการ!$E$6:$E$1125,แผนแยกรายหน่วย!$B41,หน่วยบริการ!$N$6:$N$1125)</f>
        <v>0</v>
      </c>
      <c r="G41" s="13">
        <f>SUMIF(ระดับจังหวัด!$E$6:$E$1054,แผนแยกรายหน่วย!$B41,ระดับจังหวัด!$N$6:$N$1054)</f>
        <v>0</v>
      </c>
      <c r="H41" s="13">
        <f>SUMIF(ระดับเขต!$E$6:$E$1015,แผนแยกรายหน่วย!$B41,ระดับเขต!$N$6:$N$1015)</f>
        <v>0</v>
      </c>
      <c r="I41" s="13">
        <f t="shared" si="0"/>
        <v>0</v>
      </c>
    </row>
    <row r="42" spans="1:9">
      <c r="A42" s="3">
        <v>10867</v>
      </c>
      <c r="B42" s="10">
        <v>2470</v>
      </c>
      <c r="C42" s="11" t="s">
        <v>96</v>
      </c>
      <c r="D42" s="11" t="s">
        <v>88</v>
      </c>
      <c r="E42" s="12" t="s">
        <v>30</v>
      </c>
      <c r="F42" s="13">
        <f>SUMIF(หน่วยบริการ!$E$6:$E$1125,แผนแยกรายหน่วย!$B42,หน่วยบริการ!$N$6:$N$1125)</f>
        <v>0</v>
      </c>
      <c r="G42" s="13">
        <f>SUMIF(ระดับจังหวัด!$E$6:$E$1054,แผนแยกรายหน่วย!$B42,ระดับจังหวัด!$N$6:$N$1054)</f>
        <v>0</v>
      </c>
      <c r="H42" s="13">
        <f>SUMIF(ระดับเขต!$E$6:$E$1015,แผนแยกรายหน่วย!$B42,ระดับเขต!$N$6:$N$1015)</f>
        <v>0</v>
      </c>
      <c r="I42" s="13">
        <f t="shared" si="0"/>
        <v>0</v>
      </c>
    </row>
    <row r="43" spans="1:9">
      <c r="A43" s="3">
        <v>10867</v>
      </c>
      <c r="B43" s="10">
        <v>2471</v>
      </c>
      <c r="C43" s="11" t="s">
        <v>97</v>
      </c>
      <c r="D43" s="11" t="s">
        <v>88</v>
      </c>
      <c r="E43" s="12" t="s">
        <v>30</v>
      </c>
      <c r="F43" s="13">
        <f>SUMIF(หน่วยบริการ!$E$6:$E$1125,แผนแยกรายหน่วย!$B43,หน่วยบริการ!$N$6:$N$1125)</f>
        <v>0</v>
      </c>
      <c r="G43" s="13">
        <f>SUMIF(ระดับจังหวัด!$E$6:$E$1054,แผนแยกรายหน่วย!$B43,ระดับจังหวัด!$N$6:$N$1054)</f>
        <v>0</v>
      </c>
      <c r="H43" s="13">
        <f>SUMIF(ระดับเขต!$E$6:$E$1015,แผนแยกรายหน่วย!$B43,ระดับเขต!$N$6:$N$1015)</f>
        <v>0</v>
      </c>
      <c r="I43" s="13">
        <f t="shared" si="0"/>
        <v>0</v>
      </c>
    </row>
    <row r="44" spans="1:9">
      <c r="A44" s="3">
        <v>10867</v>
      </c>
      <c r="B44" s="10">
        <v>2472</v>
      </c>
      <c r="C44" s="11" t="s">
        <v>98</v>
      </c>
      <c r="D44" s="11" t="s">
        <v>88</v>
      </c>
      <c r="E44" s="12" t="s">
        <v>30</v>
      </c>
      <c r="F44" s="13">
        <f>SUMIF(หน่วยบริการ!$E$6:$E$1125,แผนแยกรายหน่วย!$B44,หน่วยบริการ!$N$6:$N$1125)</f>
        <v>0</v>
      </c>
      <c r="G44" s="13">
        <f>SUMIF(ระดับจังหวัด!$E$6:$E$1054,แผนแยกรายหน่วย!$B44,ระดับจังหวัด!$N$6:$N$1054)</f>
        <v>0</v>
      </c>
      <c r="H44" s="13">
        <f>SUMIF(ระดับเขต!$E$6:$E$1015,แผนแยกรายหน่วย!$B44,ระดับเขต!$N$6:$N$1015)</f>
        <v>340480</v>
      </c>
      <c r="I44" s="13">
        <f t="shared" si="0"/>
        <v>340480</v>
      </c>
    </row>
    <row r="45" spans="1:9">
      <c r="A45" s="3">
        <v>10867</v>
      </c>
      <c r="B45" s="10">
        <v>2473</v>
      </c>
      <c r="C45" s="11" t="s">
        <v>99</v>
      </c>
      <c r="D45" s="11" t="s">
        <v>88</v>
      </c>
      <c r="E45" s="12" t="s">
        <v>30</v>
      </c>
      <c r="F45" s="13">
        <f>SUMIF(หน่วยบริการ!$E$6:$E$1125,แผนแยกรายหน่วย!$B45,หน่วยบริการ!$N$6:$N$1125)</f>
        <v>0</v>
      </c>
      <c r="G45" s="13">
        <f>SUMIF(ระดับจังหวัด!$E$6:$E$1054,แผนแยกรายหน่วย!$B45,ระดับจังหวัด!$N$6:$N$1054)</f>
        <v>0</v>
      </c>
      <c r="H45" s="13">
        <f>SUMIF(ระดับเขต!$E$6:$E$1015,แผนแยกรายหน่วย!$B45,ระดับเขต!$N$6:$N$1015)</f>
        <v>0</v>
      </c>
      <c r="I45" s="13">
        <f t="shared" si="0"/>
        <v>0</v>
      </c>
    </row>
    <row r="46" spans="1:9">
      <c r="A46" s="3">
        <v>10867</v>
      </c>
      <c r="B46" s="10">
        <v>2474</v>
      </c>
      <c r="C46" s="11" t="s">
        <v>100</v>
      </c>
      <c r="D46" s="11" t="s">
        <v>88</v>
      </c>
      <c r="E46" s="12" t="s">
        <v>30</v>
      </c>
      <c r="F46" s="13">
        <f>SUMIF(หน่วยบริการ!$E$6:$E$1125,แผนแยกรายหน่วย!$B46,หน่วยบริการ!$N$6:$N$1125)</f>
        <v>0</v>
      </c>
      <c r="G46" s="13">
        <f>SUMIF(ระดับจังหวัด!$E$6:$E$1054,แผนแยกรายหน่วย!$B46,ระดับจังหวัด!$N$6:$N$1054)</f>
        <v>0</v>
      </c>
      <c r="H46" s="13">
        <f>SUMIF(ระดับเขต!$E$6:$E$1015,แผนแยกรายหน่วย!$B46,ระดับเขต!$N$6:$N$1015)</f>
        <v>0</v>
      </c>
      <c r="I46" s="13">
        <f t="shared" si="0"/>
        <v>0</v>
      </c>
    </row>
    <row r="47" spans="1:9">
      <c r="A47" s="3">
        <v>10867</v>
      </c>
      <c r="B47" s="10">
        <v>10202</v>
      </c>
      <c r="C47" s="11" t="s">
        <v>101</v>
      </c>
      <c r="D47" s="11" t="s">
        <v>88</v>
      </c>
      <c r="E47" s="12" t="s">
        <v>30</v>
      </c>
      <c r="F47" s="13">
        <f>SUMIF(หน่วยบริการ!$E$6:$E$1125,แผนแยกรายหน่วย!$B47,หน่วยบริการ!$N$6:$N$1125)</f>
        <v>0</v>
      </c>
      <c r="G47" s="13">
        <f>SUMIF(ระดับจังหวัด!$E$6:$E$1054,แผนแยกรายหน่วย!$B47,ระดับจังหวัด!$N$6:$N$1054)</f>
        <v>218040.05</v>
      </c>
      <c r="H47" s="13">
        <f>SUMIF(ระดับเขต!$E$6:$E$1015,แผนแยกรายหน่วย!$B47,ระดับเขต!$N$6:$N$1015)</f>
        <v>0</v>
      </c>
      <c r="I47" s="13">
        <f t="shared" si="0"/>
        <v>218040.05</v>
      </c>
    </row>
    <row r="48" spans="1:9">
      <c r="A48" s="3">
        <v>10867</v>
      </c>
      <c r="B48" s="10">
        <v>10203</v>
      </c>
      <c r="C48" s="11" t="s">
        <v>102</v>
      </c>
      <c r="D48" s="11" t="s">
        <v>88</v>
      </c>
      <c r="E48" s="12" t="s">
        <v>30</v>
      </c>
      <c r="F48" s="13">
        <f>SUMIF(หน่วยบริการ!$E$6:$E$1125,แผนแยกรายหน่วย!$B48,หน่วยบริการ!$N$6:$N$1125)</f>
        <v>0</v>
      </c>
      <c r="G48" s="13">
        <f>SUMIF(ระดับจังหวัด!$E$6:$E$1054,แผนแยกรายหน่วย!$B48,ระดับจังหวัด!$N$6:$N$1054)</f>
        <v>0</v>
      </c>
      <c r="H48" s="13">
        <f>SUMIF(ระดับเขต!$E$6:$E$1015,แผนแยกรายหน่วย!$B48,ระดับเขต!$N$6:$N$1015)</f>
        <v>0</v>
      </c>
      <c r="I48" s="13">
        <f t="shared" si="0"/>
        <v>0</v>
      </c>
    </row>
    <row r="49" spans="1:9">
      <c r="A49" s="3">
        <v>10867</v>
      </c>
      <c r="B49" s="10">
        <v>10867</v>
      </c>
      <c r="C49" s="11" t="s">
        <v>36</v>
      </c>
      <c r="D49" s="11" t="s">
        <v>88</v>
      </c>
      <c r="E49" s="12" t="s">
        <v>29</v>
      </c>
      <c r="F49" s="13">
        <f>SUMIF(หน่วยบริการ!$E$6:$E$1125,แผนแยกรายหน่วย!$B49,หน่วยบริการ!$N$6:$N$1125)</f>
        <v>2373140.1799999997</v>
      </c>
      <c r="G49" s="13">
        <f>SUMIF(ระดับจังหวัด!$E$6:$E$1054,แผนแยกรายหน่วย!$B49,ระดับจังหวัด!$N$6:$N$1054)</f>
        <v>0</v>
      </c>
      <c r="H49" s="13">
        <f>SUMIF(ระดับเขต!$E$6:$E$1015,แผนแยกรายหน่วย!$B49,ระดับเขต!$N$6:$N$1015)</f>
        <v>0</v>
      </c>
      <c r="I49" s="13">
        <f t="shared" si="0"/>
        <v>2373140.1799999997</v>
      </c>
    </row>
    <row r="50" spans="1:9">
      <c r="A50" s="3">
        <v>10868</v>
      </c>
      <c r="B50" s="10">
        <v>2475</v>
      </c>
      <c r="C50" s="11" t="s">
        <v>103</v>
      </c>
      <c r="D50" s="11" t="s">
        <v>104</v>
      </c>
      <c r="E50" s="12" t="s">
        <v>30</v>
      </c>
      <c r="F50" s="13">
        <f>SUMIF(หน่วยบริการ!$E$6:$E$1125,แผนแยกรายหน่วย!$B50,หน่วยบริการ!$N$6:$N$1125)</f>
        <v>92000</v>
      </c>
      <c r="G50" s="13">
        <f>SUMIF(ระดับจังหวัด!$E$6:$E$1054,แผนแยกรายหน่วย!$B50,ระดับจังหวัด!$N$6:$N$1054)</f>
        <v>18500</v>
      </c>
      <c r="H50" s="13">
        <f>SUMIF(ระดับเขต!$E$6:$E$1015,แผนแยกรายหน่วย!$B50,ระดับเขต!$N$6:$N$1015)</f>
        <v>0</v>
      </c>
      <c r="I50" s="13">
        <f t="shared" si="0"/>
        <v>110500</v>
      </c>
    </row>
    <row r="51" spans="1:9">
      <c r="A51" s="3">
        <v>10868</v>
      </c>
      <c r="B51" s="10">
        <v>2476</v>
      </c>
      <c r="C51" s="11" t="s">
        <v>105</v>
      </c>
      <c r="D51" s="11" t="s">
        <v>104</v>
      </c>
      <c r="E51" s="12" t="s">
        <v>30</v>
      </c>
      <c r="F51" s="13">
        <f>SUMIF(หน่วยบริการ!$E$6:$E$1125,แผนแยกรายหน่วย!$B51,หน่วยบริการ!$N$6:$N$1125)</f>
        <v>85000</v>
      </c>
      <c r="G51" s="13">
        <f>SUMIF(ระดับจังหวัด!$E$6:$E$1054,แผนแยกรายหน่วย!$B51,ระดับจังหวัด!$N$6:$N$1054)</f>
        <v>0</v>
      </c>
      <c r="H51" s="13">
        <f>SUMIF(ระดับเขต!$E$6:$E$1015,แผนแยกรายหน่วย!$B51,ระดับเขต!$N$6:$N$1015)</f>
        <v>0</v>
      </c>
      <c r="I51" s="13">
        <f t="shared" si="0"/>
        <v>85000</v>
      </c>
    </row>
    <row r="52" spans="1:9">
      <c r="A52" s="3">
        <v>10868</v>
      </c>
      <c r="B52" s="10">
        <v>2479</v>
      </c>
      <c r="C52" s="11" t="s">
        <v>106</v>
      </c>
      <c r="D52" s="11" t="s">
        <v>104</v>
      </c>
      <c r="E52" s="12" t="s">
        <v>30</v>
      </c>
      <c r="F52" s="13">
        <f>SUMIF(หน่วยบริการ!$E$6:$E$1125,แผนแยกรายหน่วย!$B52,หน่วยบริการ!$N$6:$N$1125)</f>
        <v>194300</v>
      </c>
      <c r="G52" s="13">
        <f>SUMIF(ระดับจังหวัด!$E$6:$E$1054,แผนแยกรายหน่วย!$B52,ระดับจังหวัด!$N$6:$N$1054)</f>
        <v>75700</v>
      </c>
      <c r="H52" s="13">
        <f>SUMIF(ระดับเขต!$E$6:$E$1015,แผนแยกรายหน่วย!$B52,ระดับเขต!$N$6:$N$1015)</f>
        <v>0</v>
      </c>
      <c r="I52" s="13">
        <f t="shared" si="0"/>
        <v>270000</v>
      </c>
    </row>
    <row r="53" spans="1:9">
      <c r="A53" s="3">
        <v>10868</v>
      </c>
      <c r="B53" s="10">
        <v>2480</v>
      </c>
      <c r="C53" s="11" t="s">
        <v>107</v>
      </c>
      <c r="D53" s="11" t="s">
        <v>104</v>
      </c>
      <c r="E53" s="12" t="s">
        <v>30</v>
      </c>
      <c r="F53" s="13">
        <f>SUMIF(หน่วยบริการ!$E$6:$E$1125,แผนแยกรายหน่วย!$B53,หน่วยบริการ!$N$6:$N$1125)</f>
        <v>63600</v>
      </c>
      <c r="G53" s="13">
        <f>SUMIF(ระดับจังหวัด!$E$6:$E$1054,แผนแยกรายหน่วย!$B53,ระดับจังหวัด!$N$6:$N$1054)</f>
        <v>0</v>
      </c>
      <c r="H53" s="13">
        <f>SUMIF(ระดับเขต!$E$6:$E$1015,แผนแยกรายหน่วย!$B53,ระดับเขต!$N$6:$N$1015)</f>
        <v>0</v>
      </c>
      <c r="I53" s="13">
        <f t="shared" si="0"/>
        <v>63600</v>
      </c>
    </row>
    <row r="54" spans="1:9">
      <c r="A54" s="3">
        <v>10868</v>
      </c>
      <c r="B54" s="10">
        <v>2481</v>
      </c>
      <c r="C54" s="11" t="s">
        <v>108</v>
      </c>
      <c r="D54" s="11" t="s">
        <v>104</v>
      </c>
      <c r="E54" s="12" t="s">
        <v>30</v>
      </c>
      <c r="F54" s="13">
        <f>SUMIF(หน่วยบริการ!$E$6:$E$1125,แผนแยกรายหน่วย!$B54,หน่วยบริการ!$N$6:$N$1125)</f>
        <v>76000</v>
      </c>
      <c r="G54" s="13">
        <f>SUMIF(ระดับจังหวัด!$E$6:$E$1054,แผนแยกรายหน่วย!$B54,ระดับจังหวัด!$N$6:$N$1054)</f>
        <v>0</v>
      </c>
      <c r="H54" s="13">
        <f>SUMIF(ระดับเขต!$E$6:$E$1015,แผนแยกรายหน่วย!$B54,ระดับเขต!$N$6:$N$1015)</f>
        <v>0</v>
      </c>
      <c r="I54" s="13">
        <f t="shared" si="0"/>
        <v>76000</v>
      </c>
    </row>
    <row r="55" spans="1:9">
      <c r="A55" s="3">
        <v>10868</v>
      </c>
      <c r="B55" s="10">
        <v>10868</v>
      </c>
      <c r="C55" s="11" t="s">
        <v>37</v>
      </c>
      <c r="D55" s="11" t="s">
        <v>104</v>
      </c>
      <c r="E55" s="12" t="s">
        <v>29</v>
      </c>
      <c r="F55" s="13">
        <f>SUMIF(หน่วยบริการ!$E$6:$E$1125,แผนแยกรายหน่วย!$B55,หน่วยบริการ!$N$6:$N$1125)</f>
        <v>2742826.89</v>
      </c>
      <c r="G55" s="13">
        <f>SUMIF(ระดับจังหวัด!$E$6:$E$1054,แผนแยกรายหน่วย!$B55,ระดับจังหวัด!$N$6:$N$1054)</f>
        <v>835436.25</v>
      </c>
      <c r="H55" s="13">
        <f>SUMIF(ระดับเขต!$E$6:$E$1015,แผนแยกรายหน่วย!$B55,ระดับเขต!$N$6:$N$1015)</f>
        <v>805000</v>
      </c>
      <c r="I55" s="13">
        <f t="shared" si="0"/>
        <v>4383263.1400000006</v>
      </c>
    </row>
    <row r="56" spans="1:9">
      <c r="A56" s="3">
        <v>10869</v>
      </c>
      <c r="B56" s="10">
        <v>2482</v>
      </c>
      <c r="C56" s="11" t="s">
        <v>109</v>
      </c>
      <c r="D56" s="11" t="s">
        <v>110</v>
      </c>
      <c r="E56" s="12" t="s">
        <v>30</v>
      </c>
      <c r="F56" s="13">
        <f>SUMIF(หน่วยบริการ!$E$6:$E$1125,แผนแยกรายหน่วย!$B56,หน่วยบริการ!$N$6:$N$1125)</f>
        <v>0</v>
      </c>
      <c r="G56" s="13">
        <f>SUMIF(ระดับจังหวัด!$E$6:$E$1054,แผนแยกรายหน่วย!$B56,ระดับจังหวัด!$N$6:$N$1054)</f>
        <v>0</v>
      </c>
      <c r="H56" s="13">
        <f>SUMIF(ระดับเขต!$E$6:$E$1015,แผนแยกรายหน่วย!$B56,ระดับเขต!$N$6:$N$1015)</f>
        <v>0</v>
      </c>
      <c r="I56" s="13">
        <f t="shared" si="0"/>
        <v>0</v>
      </c>
    </row>
    <row r="57" spans="1:9">
      <c r="A57" s="3">
        <v>10869</v>
      </c>
      <c r="B57" s="10">
        <v>2483</v>
      </c>
      <c r="C57" s="11" t="s">
        <v>111</v>
      </c>
      <c r="D57" s="11" t="s">
        <v>110</v>
      </c>
      <c r="E57" s="12" t="s">
        <v>30</v>
      </c>
      <c r="F57" s="13">
        <f>SUMIF(หน่วยบริการ!$E$6:$E$1125,แผนแยกรายหน่วย!$B57,หน่วยบริการ!$N$6:$N$1125)</f>
        <v>350000</v>
      </c>
      <c r="G57" s="13">
        <f>SUMIF(ระดับจังหวัด!$E$6:$E$1054,แผนแยกรายหน่วย!$B57,ระดับจังหวัด!$N$6:$N$1054)</f>
        <v>0</v>
      </c>
      <c r="H57" s="13">
        <f>SUMIF(ระดับเขต!$E$6:$E$1015,แผนแยกรายหน่วย!$B57,ระดับเขต!$N$6:$N$1015)</f>
        <v>0</v>
      </c>
      <c r="I57" s="13">
        <f t="shared" si="0"/>
        <v>350000</v>
      </c>
    </row>
    <row r="58" spans="1:9">
      <c r="A58" s="3">
        <v>10869</v>
      </c>
      <c r="B58" s="10">
        <v>2484</v>
      </c>
      <c r="C58" s="11" t="s">
        <v>112</v>
      </c>
      <c r="D58" s="11" t="s">
        <v>110</v>
      </c>
      <c r="E58" s="12" t="s">
        <v>30</v>
      </c>
      <c r="F58" s="13">
        <f>SUMIF(หน่วยบริการ!$E$6:$E$1125,แผนแยกรายหน่วย!$B58,หน่วยบริการ!$N$6:$N$1125)</f>
        <v>0</v>
      </c>
      <c r="G58" s="13">
        <f>SUMIF(ระดับจังหวัด!$E$6:$E$1054,แผนแยกรายหน่วย!$B58,ระดับจังหวัด!$N$6:$N$1054)</f>
        <v>0</v>
      </c>
      <c r="H58" s="13">
        <f>SUMIF(ระดับเขต!$E$6:$E$1015,แผนแยกรายหน่วย!$B58,ระดับเขต!$N$6:$N$1015)</f>
        <v>0</v>
      </c>
      <c r="I58" s="13">
        <f t="shared" si="0"/>
        <v>0</v>
      </c>
    </row>
    <row r="59" spans="1:9">
      <c r="A59" s="3">
        <v>10869</v>
      </c>
      <c r="B59" s="10">
        <v>2485</v>
      </c>
      <c r="C59" s="11" t="s">
        <v>113</v>
      </c>
      <c r="D59" s="11" t="s">
        <v>110</v>
      </c>
      <c r="E59" s="12" t="s">
        <v>30</v>
      </c>
      <c r="F59" s="13">
        <f>SUMIF(หน่วยบริการ!$E$6:$E$1125,แผนแยกรายหน่วย!$B59,หน่วยบริการ!$N$6:$N$1125)</f>
        <v>0</v>
      </c>
      <c r="G59" s="13">
        <f>SUMIF(ระดับจังหวัด!$E$6:$E$1054,แผนแยกรายหน่วย!$B59,ระดับจังหวัด!$N$6:$N$1054)</f>
        <v>0</v>
      </c>
      <c r="H59" s="13">
        <f>SUMIF(ระดับเขต!$E$6:$E$1015,แผนแยกรายหน่วย!$B59,ระดับเขต!$N$6:$N$1015)</f>
        <v>0</v>
      </c>
      <c r="I59" s="13">
        <f t="shared" si="0"/>
        <v>0</v>
      </c>
    </row>
    <row r="60" spans="1:9">
      <c r="A60" s="3">
        <v>10869</v>
      </c>
      <c r="B60" s="10">
        <v>2486</v>
      </c>
      <c r="C60" s="11" t="s">
        <v>114</v>
      </c>
      <c r="D60" s="11" t="s">
        <v>110</v>
      </c>
      <c r="E60" s="12" t="s">
        <v>30</v>
      </c>
      <c r="F60" s="13">
        <f>SUMIF(หน่วยบริการ!$E$6:$E$1125,แผนแยกรายหน่วย!$B60,หน่วยบริการ!$N$6:$N$1125)</f>
        <v>0</v>
      </c>
      <c r="G60" s="13">
        <f>SUMIF(ระดับจังหวัด!$E$6:$E$1054,แผนแยกรายหน่วย!$B60,ระดับจังหวัด!$N$6:$N$1054)</f>
        <v>0</v>
      </c>
      <c r="H60" s="13">
        <f>SUMIF(ระดับเขต!$E$6:$E$1015,แผนแยกรายหน่วย!$B60,ระดับเขต!$N$6:$N$1015)</f>
        <v>350000</v>
      </c>
      <c r="I60" s="13">
        <f t="shared" si="0"/>
        <v>350000</v>
      </c>
    </row>
    <row r="61" spans="1:9">
      <c r="A61" s="3">
        <v>10869</v>
      </c>
      <c r="B61" s="10">
        <v>2487</v>
      </c>
      <c r="C61" s="11" t="s">
        <v>115</v>
      </c>
      <c r="D61" s="11" t="s">
        <v>110</v>
      </c>
      <c r="E61" s="12" t="s">
        <v>30</v>
      </c>
      <c r="F61" s="13">
        <f>SUMIF(หน่วยบริการ!$E$6:$E$1125,แผนแยกรายหน่วย!$B61,หน่วยบริการ!$N$6:$N$1125)</f>
        <v>0</v>
      </c>
      <c r="G61" s="13">
        <f>SUMIF(ระดับจังหวัด!$E$6:$E$1054,แผนแยกรายหน่วย!$B61,ระดับจังหวัด!$N$6:$N$1054)</f>
        <v>400000</v>
      </c>
      <c r="H61" s="13">
        <f>SUMIF(ระดับเขต!$E$6:$E$1015,แผนแยกรายหน่วย!$B61,ระดับเขต!$N$6:$N$1015)</f>
        <v>0</v>
      </c>
      <c r="I61" s="13">
        <f t="shared" si="0"/>
        <v>400000</v>
      </c>
    </row>
    <row r="62" spans="1:9">
      <c r="A62" s="3">
        <v>10869</v>
      </c>
      <c r="B62" s="10">
        <v>2488</v>
      </c>
      <c r="C62" s="11" t="s">
        <v>116</v>
      </c>
      <c r="D62" s="11" t="s">
        <v>110</v>
      </c>
      <c r="E62" s="12" t="s">
        <v>30</v>
      </c>
      <c r="F62" s="13">
        <f>SUMIF(หน่วยบริการ!$E$6:$E$1125,แผนแยกรายหน่วย!$B62,หน่วยบริการ!$N$6:$N$1125)</f>
        <v>0</v>
      </c>
      <c r="G62" s="13">
        <f>SUMIF(ระดับจังหวัด!$E$6:$E$1054,แผนแยกรายหน่วย!$B62,ระดับจังหวัด!$N$6:$N$1054)</f>
        <v>0</v>
      </c>
      <c r="H62" s="13">
        <f>SUMIF(ระดับเขต!$E$6:$E$1015,แผนแยกรายหน่วย!$B62,ระดับเขต!$N$6:$N$1015)</f>
        <v>250000</v>
      </c>
      <c r="I62" s="13">
        <f t="shared" si="0"/>
        <v>250000</v>
      </c>
    </row>
    <row r="63" spans="1:9">
      <c r="A63" s="3">
        <v>10869</v>
      </c>
      <c r="B63" s="10">
        <v>2489</v>
      </c>
      <c r="C63" s="11" t="s">
        <v>117</v>
      </c>
      <c r="D63" s="11" t="s">
        <v>110</v>
      </c>
      <c r="E63" s="12" t="s">
        <v>30</v>
      </c>
      <c r="F63" s="13">
        <f>SUMIF(หน่วยบริการ!$E$6:$E$1125,แผนแยกรายหน่วย!$B63,หน่วยบริการ!$N$6:$N$1125)</f>
        <v>0</v>
      </c>
      <c r="G63" s="13">
        <f>SUMIF(ระดับจังหวัด!$E$6:$E$1054,แผนแยกรายหน่วย!$B63,ระดับจังหวัด!$N$6:$N$1054)</f>
        <v>0</v>
      </c>
      <c r="H63" s="13">
        <f>SUMIF(ระดับเขต!$E$6:$E$1015,แผนแยกรายหน่วย!$B63,ระดับเขต!$N$6:$N$1015)</f>
        <v>0</v>
      </c>
      <c r="I63" s="13">
        <f t="shared" si="0"/>
        <v>0</v>
      </c>
    </row>
    <row r="64" spans="1:9">
      <c r="A64" s="3">
        <v>10869</v>
      </c>
      <c r="B64" s="10">
        <v>2490</v>
      </c>
      <c r="C64" s="11" t="s">
        <v>118</v>
      </c>
      <c r="D64" s="11" t="s">
        <v>110</v>
      </c>
      <c r="E64" s="12" t="s">
        <v>30</v>
      </c>
      <c r="F64" s="13">
        <f>SUMIF(หน่วยบริการ!$E$6:$E$1125,แผนแยกรายหน่วย!$B64,หน่วยบริการ!$N$6:$N$1125)</f>
        <v>450000</v>
      </c>
      <c r="G64" s="13">
        <f>SUMIF(ระดับจังหวัด!$E$6:$E$1054,แผนแยกรายหน่วย!$B64,ระดับจังหวัด!$N$6:$N$1054)</f>
        <v>0</v>
      </c>
      <c r="H64" s="13">
        <f>SUMIF(ระดับเขต!$E$6:$E$1015,แผนแยกรายหน่วย!$B64,ระดับเขต!$N$6:$N$1015)</f>
        <v>0</v>
      </c>
      <c r="I64" s="13">
        <f t="shared" si="0"/>
        <v>450000</v>
      </c>
    </row>
    <row r="65" spans="1:9">
      <c r="A65" s="3">
        <v>10869</v>
      </c>
      <c r="B65" s="10">
        <v>2491</v>
      </c>
      <c r="C65" s="11" t="s">
        <v>119</v>
      </c>
      <c r="D65" s="11" t="s">
        <v>110</v>
      </c>
      <c r="E65" s="12" t="s">
        <v>30</v>
      </c>
      <c r="F65" s="13">
        <f>SUMIF(หน่วยบริการ!$E$6:$E$1125,แผนแยกรายหน่วย!$B65,หน่วยบริการ!$N$6:$N$1125)</f>
        <v>0</v>
      </c>
      <c r="G65" s="13">
        <f>SUMIF(ระดับจังหวัด!$E$6:$E$1054,แผนแยกรายหน่วย!$B65,ระดับจังหวัด!$N$6:$N$1054)</f>
        <v>0</v>
      </c>
      <c r="H65" s="13">
        <f>SUMIF(ระดับเขต!$E$6:$E$1015,แผนแยกรายหน่วย!$B65,ระดับเขต!$N$6:$N$1015)</f>
        <v>0</v>
      </c>
      <c r="I65" s="13">
        <f t="shared" si="0"/>
        <v>0</v>
      </c>
    </row>
    <row r="66" spans="1:9">
      <c r="A66" s="3">
        <v>10869</v>
      </c>
      <c r="B66" s="10">
        <v>2492</v>
      </c>
      <c r="C66" s="11" t="s">
        <v>120</v>
      </c>
      <c r="D66" s="11" t="s">
        <v>110</v>
      </c>
      <c r="E66" s="12" t="s">
        <v>30</v>
      </c>
      <c r="F66" s="13">
        <f>SUMIF(หน่วยบริการ!$E$6:$E$1125,แผนแยกรายหน่วย!$B66,หน่วยบริการ!$N$6:$N$1125)</f>
        <v>0</v>
      </c>
      <c r="G66" s="13">
        <f>SUMIF(ระดับจังหวัด!$E$6:$E$1054,แผนแยกรายหน่วย!$B66,ระดับจังหวัด!$N$6:$N$1054)</f>
        <v>350000</v>
      </c>
      <c r="H66" s="13">
        <f>SUMIF(ระดับเขต!$E$6:$E$1015,แผนแยกรายหน่วย!$B66,ระดับเขต!$N$6:$N$1015)</f>
        <v>350000</v>
      </c>
      <c r="I66" s="13">
        <f t="shared" si="0"/>
        <v>700000</v>
      </c>
    </row>
    <row r="67" spans="1:9">
      <c r="A67" s="3">
        <v>10869</v>
      </c>
      <c r="B67" s="10">
        <v>2493</v>
      </c>
      <c r="C67" s="11" t="s">
        <v>121</v>
      </c>
      <c r="D67" s="11" t="s">
        <v>110</v>
      </c>
      <c r="E67" s="12" t="s">
        <v>30</v>
      </c>
      <c r="F67" s="13">
        <f>SUMIF(หน่วยบริการ!$E$6:$E$1125,แผนแยกรายหน่วย!$B67,หน่วยบริการ!$N$6:$N$1125)</f>
        <v>0</v>
      </c>
      <c r="G67" s="13">
        <f>SUMIF(ระดับจังหวัด!$E$6:$E$1054,แผนแยกรายหน่วย!$B67,ระดับจังหวัด!$N$6:$N$1054)</f>
        <v>400000</v>
      </c>
      <c r="H67" s="13">
        <f>SUMIF(ระดับเขต!$E$6:$E$1015,แผนแยกรายหน่วย!$B67,ระดับเขต!$N$6:$N$1015)</f>
        <v>0</v>
      </c>
      <c r="I67" s="13">
        <f t="shared" ref="I67:I118" si="4">SUM(F67:H67)</f>
        <v>400000</v>
      </c>
    </row>
    <row r="68" spans="1:9">
      <c r="A68" s="3">
        <v>10869</v>
      </c>
      <c r="B68" s="10">
        <v>2494</v>
      </c>
      <c r="C68" s="11" t="s">
        <v>122</v>
      </c>
      <c r="D68" s="11" t="s">
        <v>110</v>
      </c>
      <c r="E68" s="12" t="s">
        <v>30</v>
      </c>
      <c r="F68" s="13">
        <f>SUMIF(หน่วยบริการ!$E$6:$E$1125,แผนแยกรายหน่วย!$B68,หน่วยบริการ!$N$6:$N$1125)</f>
        <v>0</v>
      </c>
      <c r="G68" s="13">
        <f>SUMIF(ระดับจังหวัด!$E$6:$E$1054,แผนแยกรายหน่วย!$B68,ระดับจังหวัด!$N$6:$N$1054)</f>
        <v>0</v>
      </c>
      <c r="H68" s="13">
        <f>SUMIF(ระดับเขต!$E$6:$E$1015,แผนแยกรายหน่วย!$B68,ระดับเขต!$N$6:$N$1015)</f>
        <v>0</v>
      </c>
      <c r="I68" s="13">
        <f t="shared" si="4"/>
        <v>0</v>
      </c>
    </row>
    <row r="69" spans="1:9">
      <c r="A69" s="3">
        <v>10869</v>
      </c>
      <c r="B69" s="10">
        <v>2495</v>
      </c>
      <c r="C69" s="11" t="s">
        <v>123</v>
      </c>
      <c r="D69" s="11" t="s">
        <v>110</v>
      </c>
      <c r="E69" s="12" t="s">
        <v>30</v>
      </c>
      <c r="F69" s="13">
        <f>SUMIF(หน่วยบริการ!$E$6:$E$1125,แผนแยกรายหน่วย!$B69,หน่วยบริการ!$N$6:$N$1125)</f>
        <v>350000</v>
      </c>
      <c r="G69" s="13">
        <f>SUMIF(ระดับจังหวัด!$E$6:$E$1054,แผนแยกรายหน่วย!$B69,ระดับจังหวัด!$N$6:$N$1054)</f>
        <v>0</v>
      </c>
      <c r="H69" s="13">
        <f>SUMIF(ระดับเขต!$E$6:$E$1015,แผนแยกรายหน่วย!$B69,ระดับเขต!$N$6:$N$1015)</f>
        <v>0</v>
      </c>
      <c r="I69" s="13">
        <f t="shared" si="4"/>
        <v>350000</v>
      </c>
    </row>
    <row r="70" spans="1:9">
      <c r="A70" s="3">
        <v>10869</v>
      </c>
      <c r="B70" s="10">
        <v>2496</v>
      </c>
      <c r="C70" s="11" t="s">
        <v>124</v>
      </c>
      <c r="D70" s="11" t="s">
        <v>110</v>
      </c>
      <c r="E70" s="12" t="s">
        <v>30</v>
      </c>
      <c r="F70" s="13">
        <f>SUMIF(หน่วยบริการ!$E$6:$E$1125,แผนแยกรายหน่วย!$B70,หน่วยบริการ!$N$6:$N$1125)</f>
        <v>0</v>
      </c>
      <c r="G70" s="13">
        <f>SUMIF(ระดับจังหวัด!$E$6:$E$1054,แผนแยกรายหน่วย!$B70,ระดับจังหวัด!$N$6:$N$1054)</f>
        <v>0</v>
      </c>
      <c r="H70" s="13">
        <f>SUMIF(ระดับเขต!$E$6:$E$1015,แผนแยกรายหน่วย!$B70,ระดับเขต!$N$6:$N$1015)</f>
        <v>350000</v>
      </c>
      <c r="I70" s="13">
        <f t="shared" si="4"/>
        <v>350000</v>
      </c>
    </row>
    <row r="71" spans="1:9">
      <c r="A71" s="3">
        <v>10869</v>
      </c>
      <c r="B71" s="10">
        <v>2497</v>
      </c>
      <c r="C71" s="11" t="s">
        <v>125</v>
      </c>
      <c r="D71" s="11" t="s">
        <v>110</v>
      </c>
      <c r="E71" s="12" t="s">
        <v>30</v>
      </c>
      <c r="F71" s="13">
        <f>SUMIF(หน่วยบริการ!$E$6:$E$1125,แผนแยกรายหน่วย!$B71,หน่วยบริการ!$N$6:$N$1125)</f>
        <v>350000</v>
      </c>
      <c r="G71" s="13">
        <f>SUMIF(ระดับจังหวัด!$E$6:$E$1054,แผนแยกรายหน่วย!$B71,ระดับจังหวัด!$N$6:$N$1054)</f>
        <v>0</v>
      </c>
      <c r="H71" s="13">
        <f>SUMIF(ระดับเขต!$E$6:$E$1015,แผนแยกรายหน่วย!$B71,ระดับเขต!$N$6:$N$1015)</f>
        <v>0</v>
      </c>
      <c r="I71" s="13">
        <f t="shared" si="4"/>
        <v>350000</v>
      </c>
    </row>
    <row r="72" spans="1:9">
      <c r="A72" s="3">
        <v>10869</v>
      </c>
      <c r="B72" s="10">
        <v>2498</v>
      </c>
      <c r="C72" s="11" t="s">
        <v>126</v>
      </c>
      <c r="D72" s="11" t="s">
        <v>110</v>
      </c>
      <c r="E72" s="12" t="s">
        <v>30</v>
      </c>
      <c r="F72" s="13">
        <f>SUMIF(หน่วยบริการ!$E$6:$E$1125,แผนแยกรายหน่วย!$B72,หน่วยบริการ!$N$6:$N$1125)</f>
        <v>0</v>
      </c>
      <c r="G72" s="13">
        <f>SUMIF(ระดับจังหวัด!$E$6:$E$1054,แผนแยกรายหน่วย!$B72,ระดับจังหวัด!$N$6:$N$1054)</f>
        <v>0</v>
      </c>
      <c r="H72" s="13">
        <f>SUMIF(ระดับเขต!$E$6:$E$1015,แผนแยกรายหน่วย!$B72,ระดับเขต!$N$6:$N$1015)</f>
        <v>0</v>
      </c>
      <c r="I72" s="13">
        <f t="shared" si="4"/>
        <v>0</v>
      </c>
    </row>
    <row r="73" spans="1:9">
      <c r="A73" s="3">
        <v>10869</v>
      </c>
      <c r="B73" s="10">
        <v>2499</v>
      </c>
      <c r="C73" s="11" t="s">
        <v>127</v>
      </c>
      <c r="D73" s="11" t="s">
        <v>110</v>
      </c>
      <c r="E73" s="12" t="s">
        <v>30</v>
      </c>
      <c r="F73" s="13">
        <f>SUMIF(หน่วยบริการ!$E$6:$E$1125,แผนแยกรายหน่วย!$B73,หน่วยบริการ!$N$6:$N$1125)</f>
        <v>0</v>
      </c>
      <c r="G73" s="13">
        <f>SUMIF(ระดับจังหวัด!$E$6:$E$1054,แผนแยกรายหน่วย!$B73,ระดับจังหวัด!$N$6:$N$1054)</f>
        <v>0</v>
      </c>
      <c r="H73" s="13">
        <f>SUMIF(ระดับเขต!$E$6:$E$1015,แผนแยกรายหน่วย!$B73,ระดับเขต!$N$6:$N$1015)</f>
        <v>0</v>
      </c>
      <c r="I73" s="13">
        <f t="shared" si="4"/>
        <v>0</v>
      </c>
    </row>
    <row r="74" spans="1:9">
      <c r="A74" s="3">
        <v>10869</v>
      </c>
      <c r="B74" s="10">
        <v>10205</v>
      </c>
      <c r="C74" s="11" t="s">
        <v>128</v>
      </c>
      <c r="D74" s="11" t="s">
        <v>110</v>
      </c>
      <c r="E74" s="12" t="s">
        <v>30</v>
      </c>
      <c r="F74" s="13">
        <f>SUMIF(หน่วยบริการ!$E$6:$E$1125,แผนแยกรายหน่วย!$B74,หน่วยบริการ!$N$6:$N$1125)</f>
        <v>0</v>
      </c>
      <c r="G74" s="13">
        <f>SUMIF(ระดับจังหวัด!$E$6:$E$1054,แผนแยกรายหน่วย!$B74,ระดับจังหวัด!$N$6:$N$1054)</f>
        <v>0</v>
      </c>
      <c r="H74" s="13">
        <f>SUMIF(ระดับเขต!$E$6:$E$1015,แผนแยกรายหน่วย!$B74,ระดับเขต!$N$6:$N$1015)</f>
        <v>0</v>
      </c>
      <c r="I74" s="13">
        <f t="shared" si="4"/>
        <v>0</v>
      </c>
    </row>
    <row r="75" spans="1:9">
      <c r="A75" s="3">
        <v>10869</v>
      </c>
      <c r="B75" s="10">
        <v>10206</v>
      </c>
      <c r="C75" s="11" t="s">
        <v>129</v>
      </c>
      <c r="D75" s="11" t="s">
        <v>110</v>
      </c>
      <c r="E75" s="12" t="s">
        <v>30</v>
      </c>
      <c r="F75" s="13">
        <f>SUMIF(หน่วยบริการ!$E$6:$E$1125,แผนแยกรายหน่วย!$B75,หน่วยบริการ!$N$6:$N$1125)</f>
        <v>0</v>
      </c>
      <c r="G75" s="13">
        <f>SUMIF(ระดับจังหวัด!$E$6:$E$1054,แผนแยกรายหน่วย!$B75,ระดับจังหวัด!$N$6:$N$1054)</f>
        <v>350000</v>
      </c>
      <c r="H75" s="13">
        <f>SUMIF(ระดับเขต!$E$6:$E$1015,แผนแยกรายหน่วย!$B75,ระดับเขต!$N$6:$N$1015)</f>
        <v>0</v>
      </c>
      <c r="I75" s="13">
        <f t="shared" si="4"/>
        <v>350000</v>
      </c>
    </row>
    <row r="76" spans="1:9">
      <c r="A76" s="3">
        <v>10869</v>
      </c>
      <c r="B76" s="10">
        <v>10869</v>
      </c>
      <c r="C76" s="11" t="s">
        <v>38</v>
      </c>
      <c r="D76" s="11" t="s">
        <v>110</v>
      </c>
      <c r="E76" s="12" t="s">
        <v>29</v>
      </c>
      <c r="F76" s="13">
        <f>SUMIF(หน่วยบริการ!$E$6:$E$1125,แผนแยกรายหน่วย!$B76,หน่วยบริการ!$N$6:$N$1125)</f>
        <v>2065125.8900000001</v>
      </c>
      <c r="G76" s="13">
        <f>SUMIF(ระดับจังหวัด!$E$6:$E$1054,แผนแยกรายหน่วย!$B76,ระดับจังหวัด!$N$6:$N$1054)</f>
        <v>0</v>
      </c>
      <c r="H76" s="13">
        <f>SUMIF(ระดับเขต!$E$6:$E$1015,แผนแยกรายหน่วย!$B76,ระดับเขต!$N$6:$N$1015)</f>
        <v>0</v>
      </c>
      <c r="I76" s="13">
        <f t="shared" si="4"/>
        <v>2065125.8900000001</v>
      </c>
    </row>
    <row r="77" spans="1:9">
      <c r="A77" s="3">
        <v>10869</v>
      </c>
      <c r="B77" s="10">
        <v>21289</v>
      </c>
      <c r="C77" s="11" t="s">
        <v>130</v>
      </c>
      <c r="D77" s="11" t="s">
        <v>110</v>
      </c>
      <c r="E77" s="12" t="s">
        <v>30</v>
      </c>
      <c r="F77" s="13">
        <f>SUMIF(หน่วยบริการ!$E$6:$E$1125,แผนแยกรายหน่วย!$B77,หน่วยบริการ!$N$6:$N$1125)</f>
        <v>0</v>
      </c>
      <c r="G77" s="13">
        <f>SUMIF(ระดับจังหวัด!$E$6:$E$1054,แผนแยกรายหน่วย!$B77,ระดับจังหวัด!$N$6:$N$1054)</f>
        <v>0</v>
      </c>
      <c r="H77" s="13">
        <f>SUMIF(ระดับเขต!$E$6:$E$1015,แผนแยกรายหน่วย!$B77,ระดับเขต!$N$6:$N$1015)</f>
        <v>350000</v>
      </c>
      <c r="I77" s="13">
        <f t="shared" si="4"/>
        <v>350000</v>
      </c>
    </row>
    <row r="78" spans="1:9">
      <c r="A78" s="3">
        <v>10870</v>
      </c>
      <c r="B78" s="10">
        <v>2500</v>
      </c>
      <c r="C78" s="11" t="s">
        <v>131</v>
      </c>
      <c r="D78" s="11" t="s">
        <v>132</v>
      </c>
      <c r="E78" s="12" t="s">
        <v>30</v>
      </c>
      <c r="F78" s="13">
        <f>SUMIF(หน่วยบริการ!$E$6:$E$1125,แผนแยกรายหน่วย!$B78,หน่วยบริการ!$N$6:$N$1125)</f>
        <v>0</v>
      </c>
      <c r="G78" s="13">
        <f>SUMIF(ระดับจังหวัด!$E$6:$E$1054,แผนแยกรายหน่วย!$B78,ระดับจังหวัด!$N$6:$N$1054)</f>
        <v>0</v>
      </c>
      <c r="H78" s="13">
        <f>SUMIF(ระดับเขต!$E$6:$E$1015,แผนแยกรายหน่วย!$B78,ระดับเขต!$N$6:$N$1015)</f>
        <v>0</v>
      </c>
      <c r="I78" s="13">
        <f t="shared" si="4"/>
        <v>0</v>
      </c>
    </row>
    <row r="79" spans="1:9">
      <c r="A79" s="3">
        <v>10870</v>
      </c>
      <c r="B79" s="10">
        <v>2501</v>
      </c>
      <c r="C79" s="11" t="s">
        <v>133</v>
      </c>
      <c r="D79" s="11" t="s">
        <v>132</v>
      </c>
      <c r="E79" s="12" t="s">
        <v>30</v>
      </c>
      <c r="F79" s="13">
        <f>SUMIF(หน่วยบริการ!$E$6:$E$1125,แผนแยกรายหน่วย!$B79,หน่วยบริการ!$N$6:$N$1125)</f>
        <v>0</v>
      </c>
      <c r="G79" s="13">
        <f>SUMIF(ระดับจังหวัด!$E$6:$E$1054,แผนแยกรายหน่วย!$B79,ระดับจังหวัด!$N$6:$N$1054)</f>
        <v>0</v>
      </c>
      <c r="H79" s="13">
        <f>SUMIF(ระดับเขต!$E$6:$E$1015,แผนแยกรายหน่วย!$B79,ระดับเขต!$N$6:$N$1015)</f>
        <v>0</v>
      </c>
      <c r="I79" s="13">
        <f t="shared" si="4"/>
        <v>0</v>
      </c>
    </row>
    <row r="80" spans="1:9">
      <c r="A80" s="3">
        <v>10870</v>
      </c>
      <c r="B80" s="10">
        <v>2502</v>
      </c>
      <c r="C80" s="11" t="s">
        <v>134</v>
      </c>
      <c r="D80" s="11" t="s">
        <v>132</v>
      </c>
      <c r="E80" s="12" t="s">
        <v>30</v>
      </c>
      <c r="F80" s="13">
        <f>SUMIF(หน่วยบริการ!$E$6:$E$1125,แผนแยกรายหน่วย!$B80,หน่วยบริการ!$N$6:$N$1125)</f>
        <v>0</v>
      </c>
      <c r="G80" s="13">
        <f>SUMIF(ระดับจังหวัด!$E$6:$E$1054,แผนแยกรายหน่วย!$B80,ระดับจังหวัด!$N$6:$N$1054)</f>
        <v>0</v>
      </c>
      <c r="H80" s="13">
        <f>SUMIF(ระดับเขต!$E$6:$E$1015,แผนแยกรายหน่วย!$B80,ระดับเขต!$N$6:$N$1015)</f>
        <v>0</v>
      </c>
      <c r="I80" s="13">
        <f t="shared" si="4"/>
        <v>0</v>
      </c>
    </row>
    <row r="81" spans="1:9">
      <c r="A81" s="3">
        <v>10870</v>
      </c>
      <c r="B81" s="10">
        <v>2503</v>
      </c>
      <c r="C81" s="11" t="s">
        <v>135</v>
      </c>
      <c r="D81" s="11" t="s">
        <v>132</v>
      </c>
      <c r="E81" s="12" t="s">
        <v>30</v>
      </c>
      <c r="F81" s="13">
        <f>SUMIF(หน่วยบริการ!$E$6:$E$1125,แผนแยกรายหน่วย!$B81,หน่วยบริการ!$N$6:$N$1125)</f>
        <v>250000</v>
      </c>
      <c r="G81" s="13">
        <f>SUMIF(ระดับจังหวัด!$E$6:$E$1054,แผนแยกรายหน่วย!$B81,ระดับจังหวัด!$N$6:$N$1054)</f>
        <v>0</v>
      </c>
      <c r="H81" s="13">
        <f>SUMIF(ระดับเขต!$E$6:$E$1015,แผนแยกรายหน่วย!$B81,ระดับเขต!$N$6:$N$1015)</f>
        <v>0</v>
      </c>
      <c r="I81" s="13">
        <f t="shared" si="4"/>
        <v>250000</v>
      </c>
    </row>
    <row r="82" spans="1:9">
      <c r="A82" s="3">
        <v>10870</v>
      </c>
      <c r="B82" s="10">
        <v>2504</v>
      </c>
      <c r="C82" s="11" t="s">
        <v>136</v>
      </c>
      <c r="D82" s="11" t="s">
        <v>132</v>
      </c>
      <c r="E82" s="12" t="s">
        <v>30</v>
      </c>
      <c r="F82" s="13">
        <f>SUMIF(หน่วยบริการ!$E$6:$E$1125,แผนแยกรายหน่วย!$B82,หน่วยบริการ!$N$6:$N$1125)</f>
        <v>0</v>
      </c>
      <c r="G82" s="13">
        <f>SUMIF(ระดับจังหวัด!$E$6:$E$1054,แผนแยกรายหน่วย!$B82,ระดับจังหวัด!$N$6:$N$1054)</f>
        <v>0</v>
      </c>
      <c r="H82" s="13">
        <f>SUMIF(ระดับเขต!$E$6:$E$1015,แผนแยกรายหน่วย!$B82,ระดับเขต!$N$6:$N$1015)</f>
        <v>0</v>
      </c>
      <c r="I82" s="13">
        <f t="shared" si="4"/>
        <v>0</v>
      </c>
    </row>
    <row r="83" spans="1:9">
      <c r="A83" s="3">
        <v>10870</v>
      </c>
      <c r="B83" s="10">
        <v>2505</v>
      </c>
      <c r="C83" s="11" t="s">
        <v>137</v>
      </c>
      <c r="D83" s="11" t="s">
        <v>132</v>
      </c>
      <c r="E83" s="12" t="s">
        <v>30</v>
      </c>
      <c r="F83" s="13">
        <f>SUMIF(หน่วยบริการ!$E$6:$E$1125,แผนแยกรายหน่วย!$B83,หน่วยบริการ!$N$6:$N$1125)</f>
        <v>0</v>
      </c>
      <c r="G83" s="13">
        <f>SUMIF(ระดับจังหวัด!$E$6:$E$1054,แผนแยกรายหน่วย!$B83,ระดับจังหวัด!$N$6:$N$1054)</f>
        <v>0</v>
      </c>
      <c r="H83" s="13">
        <f>SUMIF(ระดับเขต!$E$6:$E$1015,แผนแยกรายหน่วย!$B83,ระดับเขต!$N$6:$N$1015)</f>
        <v>0</v>
      </c>
      <c r="I83" s="13">
        <f t="shared" si="4"/>
        <v>0</v>
      </c>
    </row>
    <row r="84" spans="1:9">
      <c r="A84" s="3">
        <v>10870</v>
      </c>
      <c r="B84" s="10">
        <v>2506</v>
      </c>
      <c r="C84" s="11" t="s">
        <v>138</v>
      </c>
      <c r="D84" s="11" t="s">
        <v>132</v>
      </c>
      <c r="E84" s="12" t="s">
        <v>30</v>
      </c>
      <c r="F84" s="13">
        <f>SUMIF(หน่วยบริการ!$E$6:$E$1125,แผนแยกรายหน่วย!$B84,หน่วยบริการ!$N$6:$N$1125)</f>
        <v>0</v>
      </c>
      <c r="G84" s="13">
        <f>SUMIF(ระดับจังหวัด!$E$6:$E$1054,แผนแยกรายหน่วย!$B84,ระดับจังหวัด!$N$6:$N$1054)</f>
        <v>0</v>
      </c>
      <c r="H84" s="13">
        <f>SUMIF(ระดับเขต!$E$6:$E$1015,แผนแยกรายหน่วย!$B84,ระดับเขต!$N$6:$N$1015)</f>
        <v>0</v>
      </c>
      <c r="I84" s="13">
        <f t="shared" si="4"/>
        <v>0</v>
      </c>
    </row>
    <row r="85" spans="1:9">
      <c r="A85" s="3">
        <v>10870</v>
      </c>
      <c r="B85" s="10">
        <v>2507</v>
      </c>
      <c r="C85" s="11" t="s">
        <v>139</v>
      </c>
      <c r="D85" s="11" t="s">
        <v>132</v>
      </c>
      <c r="E85" s="12" t="s">
        <v>30</v>
      </c>
      <c r="F85" s="13">
        <f>SUMIF(หน่วยบริการ!$E$6:$E$1125,แผนแยกรายหน่วย!$B85,หน่วยบริการ!$N$6:$N$1125)</f>
        <v>0</v>
      </c>
      <c r="G85" s="13">
        <f>SUMIF(ระดับจังหวัด!$E$6:$E$1054,แผนแยกรายหน่วย!$B85,ระดับจังหวัด!$N$6:$N$1054)</f>
        <v>0</v>
      </c>
      <c r="H85" s="13">
        <f>SUMIF(ระดับเขต!$E$6:$E$1015,แผนแยกรายหน่วย!$B85,ระดับเขต!$N$6:$N$1015)</f>
        <v>0</v>
      </c>
      <c r="I85" s="13">
        <f t="shared" si="4"/>
        <v>0</v>
      </c>
    </row>
    <row r="86" spans="1:9">
      <c r="A86" s="3">
        <v>10870</v>
      </c>
      <c r="B86" s="10">
        <v>2508</v>
      </c>
      <c r="C86" s="11" t="s">
        <v>140</v>
      </c>
      <c r="D86" s="11" t="s">
        <v>132</v>
      </c>
      <c r="E86" s="12" t="s">
        <v>30</v>
      </c>
      <c r="F86" s="13">
        <f>SUMIF(หน่วยบริการ!$E$6:$E$1125,แผนแยกรายหน่วย!$B86,หน่วยบริการ!$N$6:$N$1125)</f>
        <v>0</v>
      </c>
      <c r="G86" s="13">
        <f>SUMIF(ระดับจังหวัด!$E$6:$E$1054,แผนแยกรายหน่วย!$B86,ระดับจังหวัด!$N$6:$N$1054)</f>
        <v>0</v>
      </c>
      <c r="H86" s="13">
        <f>SUMIF(ระดับเขต!$E$6:$E$1015,แผนแยกรายหน่วย!$B86,ระดับเขต!$N$6:$N$1015)</f>
        <v>0</v>
      </c>
      <c r="I86" s="13">
        <f t="shared" si="4"/>
        <v>0</v>
      </c>
    </row>
    <row r="87" spans="1:9">
      <c r="A87" s="3">
        <v>10870</v>
      </c>
      <c r="B87" s="10">
        <v>2509</v>
      </c>
      <c r="C87" s="11" t="s">
        <v>141</v>
      </c>
      <c r="D87" s="11" t="s">
        <v>132</v>
      </c>
      <c r="E87" s="12" t="s">
        <v>30</v>
      </c>
      <c r="F87" s="13">
        <f>SUMIF(หน่วยบริการ!$E$6:$E$1125,แผนแยกรายหน่วย!$B87,หน่วยบริการ!$N$6:$N$1125)</f>
        <v>0</v>
      </c>
      <c r="G87" s="13">
        <f>SUMIF(ระดับจังหวัด!$E$6:$E$1054,แผนแยกรายหน่วย!$B87,ระดับจังหวัด!$N$6:$N$1054)</f>
        <v>519680</v>
      </c>
      <c r="H87" s="13">
        <f>SUMIF(ระดับเขต!$E$6:$E$1015,แผนแยกรายหน่วย!$B87,ระดับเขต!$N$6:$N$1015)</f>
        <v>0</v>
      </c>
      <c r="I87" s="13">
        <f t="shared" si="4"/>
        <v>519680</v>
      </c>
    </row>
    <row r="88" spans="1:9">
      <c r="A88" s="3">
        <v>10870</v>
      </c>
      <c r="B88" s="10">
        <v>2510</v>
      </c>
      <c r="C88" s="11" t="s">
        <v>142</v>
      </c>
      <c r="D88" s="11" t="s">
        <v>132</v>
      </c>
      <c r="E88" s="12" t="s">
        <v>30</v>
      </c>
      <c r="F88" s="13">
        <f>SUMIF(หน่วยบริการ!$E$6:$E$1125,แผนแยกรายหน่วย!$B88,หน่วยบริการ!$N$6:$N$1125)</f>
        <v>0</v>
      </c>
      <c r="G88" s="13">
        <f>SUMIF(ระดับจังหวัด!$E$6:$E$1054,แผนแยกรายหน่วย!$B88,ระดับจังหวัด!$N$6:$N$1054)</f>
        <v>0</v>
      </c>
      <c r="H88" s="13">
        <f>SUMIF(ระดับเขต!$E$6:$E$1015,แผนแยกรายหน่วย!$B88,ระดับเขต!$N$6:$N$1015)</f>
        <v>277797</v>
      </c>
      <c r="I88" s="13">
        <f t="shared" si="4"/>
        <v>277797</v>
      </c>
    </row>
    <row r="89" spans="1:9">
      <c r="A89" s="3">
        <v>10870</v>
      </c>
      <c r="B89" s="10">
        <v>2511</v>
      </c>
      <c r="C89" s="11" t="s">
        <v>143</v>
      </c>
      <c r="D89" s="11" t="s">
        <v>132</v>
      </c>
      <c r="E89" s="12" t="s">
        <v>30</v>
      </c>
      <c r="F89" s="13">
        <f>SUMIF(หน่วยบริการ!$E$6:$E$1125,แผนแยกรายหน่วย!$B89,หน่วยบริการ!$N$6:$N$1125)</f>
        <v>0</v>
      </c>
      <c r="G89" s="13">
        <f>SUMIF(ระดับจังหวัด!$E$6:$E$1054,แผนแยกรายหน่วย!$B89,ระดับจังหวัด!$N$6:$N$1054)</f>
        <v>0</v>
      </c>
      <c r="H89" s="13">
        <f>SUMIF(ระดับเขต!$E$6:$E$1015,แผนแยกรายหน่วย!$B89,ระดับเขต!$N$6:$N$1015)</f>
        <v>0</v>
      </c>
      <c r="I89" s="13">
        <f t="shared" si="4"/>
        <v>0</v>
      </c>
    </row>
    <row r="90" spans="1:9">
      <c r="A90" s="3">
        <v>10870</v>
      </c>
      <c r="B90" s="10">
        <v>2512</v>
      </c>
      <c r="C90" s="11" t="s">
        <v>144</v>
      </c>
      <c r="D90" s="11" t="s">
        <v>132</v>
      </c>
      <c r="E90" s="12" t="s">
        <v>30</v>
      </c>
      <c r="F90" s="13">
        <f>SUMIF(หน่วยบริการ!$E$6:$E$1125,แผนแยกรายหน่วย!$B90,หน่วยบริการ!$N$6:$N$1125)</f>
        <v>0</v>
      </c>
      <c r="G90" s="13">
        <f>SUMIF(ระดับจังหวัด!$E$6:$E$1054,แผนแยกรายหน่วย!$B90,ระดับจังหวัด!$N$6:$N$1054)</f>
        <v>0</v>
      </c>
      <c r="H90" s="13">
        <f>SUMIF(ระดับเขต!$E$6:$E$1015,แผนแยกรายหน่วย!$B90,ระดับเขต!$N$6:$N$1015)</f>
        <v>0</v>
      </c>
      <c r="I90" s="13">
        <f t="shared" si="4"/>
        <v>0</v>
      </c>
    </row>
    <row r="91" spans="1:9">
      <c r="A91" s="3">
        <v>10870</v>
      </c>
      <c r="B91" s="10">
        <v>2513</v>
      </c>
      <c r="C91" s="11" t="s">
        <v>145</v>
      </c>
      <c r="D91" s="11" t="s">
        <v>132</v>
      </c>
      <c r="E91" s="12" t="s">
        <v>30</v>
      </c>
      <c r="F91" s="13">
        <f>SUMIF(หน่วยบริการ!$E$6:$E$1125,แผนแยกรายหน่วย!$B91,หน่วยบริการ!$N$6:$N$1125)</f>
        <v>224000</v>
      </c>
      <c r="G91" s="13">
        <f>SUMIF(ระดับจังหวัด!$E$6:$E$1054,แผนแยกรายหน่วย!$B91,ระดับจังหวัด!$N$6:$N$1054)</f>
        <v>0</v>
      </c>
      <c r="H91" s="13">
        <f>SUMIF(ระดับเขต!$E$6:$E$1015,แผนแยกรายหน่วย!$B91,ระดับเขต!$N$6:$N$1015)</f>
        <v>0</v>
      </c>
      <c r="I91" s="13">
        <f t="shared" si="4"/>
        <v>224000</v>
      </c>
    </row>
    <row r="92" spans="1:9">
      <c r="A92" s="3">
        <v>10870</v>
      </c>
      <c r="B92" s="10">
        <v>10208</v>
      </c>
      <c r="C92" s="11" t="s">
        <v>146</v>
      </c>
      <c r="D92" s="11" t="s">
        <v>132</v>
      </c>
      <c r="E92" s="12" t="s">
        <v>30</v>
      </c>
      <c r="F92" s="13">
        <f>SUMIF(หน่วยบริการ!$E$6:$E$1125,แผนแยกรายหน่วย!$B92,หน่วยบริการ!$N$6:$N$1125)</f>
        <v>250000</v>
      </c>
      <c r="G92" s="13">
        <f>SUMIF(ระดับจังหวัด!$E$6:$E$1054,แผนแยกรายหน่วย!$B92,ระดับจังหวัด!$N$6:$N$1054)</f>
        <v>0</v>
      </c>
      <c r="H92" s="13">
        <f>SUMIF(ระดับเขต!$E$6:$E$1015,แผนแยกรายหน่วย!$B92,ระดับเขต!$N$6:$N$1015)</f>
        <v>0</v>
      </c>
      <c r="I92" s="13">
        <f t="shared" si="4"/>
        <v>250000</v>
      </c>
    </row>
    <row r="93" spans="1:9">
      <c r="A93" s="3">
        <v>10870</v>
      </c>
      <c r="B93" s="10">
        <v>10209</v>
      </c>
      <c r="C93" s="11" t="s">
        <v>147</v>
      </c>
      <c r="D93" s="11" t="s">
        <v>132</v>
      </c>
      <c r="E93" s="12" t="s">
        <v>30</v>
      </c>
      <c r="F93" s="13">
        <f>SUMIF(หน่วยบริการ!$E$6:$E$1125,แผนแยกรายหน่วย!$B93,หน่วยบริการ!$N$6:$N$1125)</f>
        <v>634920</v>
      </c>
      <c r="G93" s="13">
        <f>SUMIF(ระดับจังหวัด!$E$6:$E$1054,แผนแยกรายหน่วย!$B93,ระดับจังหวัด!$N$6:$N$1054)</f>
        <v>0</v>
      </c>
      <c r="H93" s="13">
        <f>SUMIF(ระดับเขต!$E$6:$E$1015,แผนแยกรายหน่วย!$B93,ระดับเขต!$N$6:$N$1015)</f>
        <v>350643.82</v>
      </c>
      <c r="I93" s="13">
        <f t="shared" si="4"/>
        <v>985563.82000000007</v>
      </c>
    </row>
    <row r="94" spans="1:9">
      <c r="A94" s="3">
        <v>10870</v>
      </c>
      <c r="B94" s="10">
        <v>10870</v>
      </c>
      <c r="C94" s="11" t="s">
        <v>39</v>
      </c>
      <c r="D94" s="11" t="s">
        <v>132</v>
      </c>
      <c r="E94" s="12" t="s">
        <v>29</v>
      </c>
      <c r="F94" s="13">
        <f>SUMIF(หน่วยบริการ!$E$6:$E$1125,แผนแยกรายหน่วย!$B94,หน่วยบริการ!$N$6:$N$1125)</f>
        <v>9455800</v>
      </c>
      <c r="G94" s="13">
        <f>SUMIF(ระดับจังหวัด!$E$6:$E$1054,แผนแยกรายหน่วย!$B94,ระดับจังหวัด!$N$6:$N$1054)</f>
        <v>0</v>
      </c>
      <c r="H94" s="13">
        <f>SUMIF(ระดับเขต!$E$6:$E$1015,แผนแยกรายหน่วย!$B94,ระดับเขต!$N$6:$N$1015)</f>
        <v>0</v>
      </c>
      <c r="I94" s="13">
        <f t="shared" si="4"/>
        <v>9455800</v>
      </c>
    </row>
    <row r="95" spans="1:9">
      <c r="A95" s="3">
        <v>13817</v>
      </c>
      <c r="B95" s="10">
        <v>2514</v>
      </c>
      <c r="C95" s="11" t="s">
        <v>148</v>
      </c>
      <c r="D95" s="11" t="s">
        <v>149</v>
      </c>
      <c r="E95" s="12" t="s">
        <v>30</v>
      </c>
      <c r="F95" s="13">
        <f>SUMIF(หน่วยบริการ!$E$6:$E$1125,แผนแยกรายหน่วย!$B95,หน่วยบริการ!$N$6:$N$1125)</f>
        <v>23250</v>
      </c>
      <c r="G95" s="13">
        <f>SUMIF(ระดับจังหวัด!$E$6:$E$1054,แผนแยกรายหน่วย!$B95,ระดับจังหวัด!$N$6:$N$1054)</f>
        <v>0</v>
      </c>
      <c r="H95" s="13">
        <f>SUMIF(ระดับเขต!$E$6:$E$1015,แผนแยกรายหน่วย!$B95,ระดับเขต!$N$6:$N$1015)</f>
        <v>0</v>
      </c>
      <c r="I95" s="13">
        <f t="shared" si="4"/>
        <v>23250</v>
      </c>
    </row>
    <row r="96" spans="1:9">
      <c r="A96" s="3">
        <v>13817</v>
      </c>
      <c r="B96" s="10">
        <v>2515</v>
      </c>
      <c r="C96" s="11" t="s">
        <v>150</v>
      </c>
      <c r="D96" s="11" t="s">
        <v>149</v>
      </c>
      <c r="E96" s="12" t="s">
        <v>30</v>
      </c>
      <c r="F96" s="13">
        <f>SUMIF(หน่วยบริการ!$E$6:$E$1125,แผนแยกรายหน่วย!$B96,หน่วยบริการ!$N$6:$N$1125)</f>
        <v>23250</v>
      </c>
      <c r="G96" s="13">
        <f>SUMIF(ระดับจังหวัด!$E$6:$E$1054,แผนแยกรายหน่วย!$B96,ระดับจังหวัด!$N$6:$N$1054)</f>
        <v>0</v>
      </c>
      <c r="H96" s="13">
        <f>SUMIF(ระดับเขต!$E$6:$E$1015,แผนแยกรายหน่วย!$B96,ระดับเขต!$N$6:$N$1015)</f>
        <v>0</v>
      </c>
      <c r="I96" s="13">
        <f t="shared" si="4"/>
        <v>23250</v>
      </c>
    </row>
    <row r="97" spans="1:9">
      <c r="A97" s="3">
        <v>13817</v>
      </c>
      <c r="B97" s="10">
        <v>2516</v>
      </c>
      <c r="C97" s="11" t="s">
        <v>151</v>
      </c>
      <c r="D97" s="11" t="s">
        <v>149</v>
      </c>
      <c r="E97" s="12" t="s">
        <v>30</v>
      </c>
      <c r="F97" s="13">
        <f>SUMIF(หน่วยบริการ!$E$6:$E$1125,แผนแยกรายหน่วย!$B97,หน่วยบริการ!$N$6:$N$1125)</f>
        <v>25700</v>
      </c>
      <c r="G97" s="13">
        <f>SUMIF(ระดับจังหวัด!$E$6:$E$1054,แผนแยกรายหน่วย!$B97,ระดับจังหวัด!$N$6:$N$1054)</f>
        <v>0</v>
      </c>
      <c r="H97" s="13">
        <f>SUMIF(ระดับเขต!$E$6:$E$1015,แผนแยกรายหน่วย!$B97,ระดับเขต!$N$6:$N$1015)</f>
        <v>0</v>
      </c>
      <c r="I97" s="13">
        <f t="shared" si="4"/>
        <v>25700</v>
      </c>
    </row>
    <row r="98" spans="1:9">
      <c r="A98" s="3">
        <v>13817</v>
      </c>
      <c r="B98" s="10">
        <v>2517</v>
      </c>
      <c r="C98" s="11" t="s">
        <v>152</v>
      </c>
      <c r="D98" s="11" t="s">
        <v>149</v>
      </c>
      <c r="E98" s="12" t="s">
        <v>30</v>
      </c>
      <c r="F98" s="13">
        <f>SUMIF(หน่วยบริการ!$E$6:$E$1125,แผนแยกรายหน่วย!$B98,หน่วยบริการ!$N$6:$N$1125)</f>
        <v>22500</v>
      </c>
      <c r="G98" s="13">
        <f>SUMIF(ระดับจังหวัด!$E$6:$E$1054,แผนแยกรายหน่วย!$B98,ระดับจังหวัด!$N$6:$N$1054)</f>
        <v>0</v>
      </c>
      <c r="H98" s="13">
        <f>SUMIF(ระดับเขต!$E$6:$E$1015,แผนแยกรายหน่วย!$B98,ระดับเขต!$N$6:$N$1015)</f>
        <v>0</v>
      </c>
      <c r="I98" s="13">
        <f t="shared" si="4"/>
        <v>22500</v>
      </c>
    </row>
    <row r="99" spans="1:9">
      <c r="A99" s="3">
        <v>13817</v>
      </c>
      <c r="B99" s="10">
        <v>2519</v>
      </c>
      <c r="C99" s="11" t="s">
        <v>153</v>
      </c>
      <c r="D99" s="11" t="s">
        <v>149</v>
      </c>
      <c r="E99" s="12" t="s">
        <v>30</v>
      </c>
      <c r="F99" s="13">
        <f>SUMIF(หน่วยบริการ!$E$6:$E$1125,แผนแยกรายหน่วย!$B99,หน่วยบริการ!$N$6:$N$1125)</f>
        <v>623250</v>
      </c>
      <c r="G99" s="13">
        <f>SUMIF(ระดับจังหวัด!$E$6:$E$1054,แผนแยกรายหน่วย!$B99,ระดับจังหวัด!$N$6:$N$1054)</f>
        <v>756550</v>
      </c>
      <c r="H99" s="13">
        <f>SUMIF(ระดับเขต!$E$6:$E$1015,แผนแยกรายหน่วย!$B99,ระดับเขต!$N$6:$N$1015)</f>
        <v>0</v>
      </c>
      <c r="I99" s="13">
        <f t="shared" si="4"/>
        <v>1379800</v>
      </c>
    </row>
    <row r="100" spans="1:9">
      <c r="A100" s="3">
        <v>13817</v>
      </c>
      <c r="B100" s="10">
        <v>2520</v>
      </c>
      <c r="C100" s="11" t="s">
        <v>154</v>
      </c>
      <c r="D100" s="11" t="s">
        <v>149</v>
      </c>
      <c r="E100" s="12" t="s">
        <v>30</v>
      </c>
      <c r="F100" s="13">
        <f>SUMIF(หน่วยบริการ!$E$6:$E$1125,แผนแยกรายหน่วย!$B100,หน่วยบริการ!$N$6:$N$1125)</f>
        <v>58050</v>
      </c>
      <c r="G100" s="13">
        <f>SUMIF(ระดับจังหวัด!$E$6:$E$1054,แผนแยกรายหน่วย!$B100,ระดับจังหวัด!$N$6:$N$1054)</f>
        <v>0</v>
      </c>
      <c r="H100" s="13">
        <f>SUMIF(ระดับเขต!$E$6:$E$1015,แผนแยกรายหน่วย!$B100,ระดับเขต!$N$6:$N$1015)</f>
        <v>256650</v>
      </c>
      <c r="I100" s="13">
        <f t="shared" si="4"/>
        <v>314700</v>
      </c>
    </row>
    <row r="101" spans="1:9">
      <c r="A101" s="3">
        <v>13817</v>
      </c>
      <c r="B101" s="10">
        <v>13817</v>
      </c>
      <c r="C101" s="11" t="s">
        <v>40</v>
      </c>
      <c r="D101" s="11" t="s">
        <v>149</v>
      </c>
      <c r="E101" s="12" t="s">
        <v>29</v>
      </c>
      <c r="F101" s="13">
        <f>SUMIF(หน่วยบริการ!$E$6:$E$1125,แผนแยกรายหน่วย!$B101,หน่วยบริการ!$N$6:$N$1125)</f>
        <v>1756996.8900000001</v>
      </c>
      <c r="G101" s="13">
        <f>SUMIF(ระดับจังหวัด!$E$6:$E$1054,แผนแยกรายหน่วย!$B101,ระดับจังหวัด!$N$6:$N$1054)</f>
        <v>1819000</v>
      </c>
      <c r="H101" s="13">
        <f>SUMIF(ระดับเขต!$E$6:$E$1015,แผนแยกรายหน่วย!$B101,ระดับเขต!$N$6:$N$1015)</f>
        <v>813200</v>
      </c>
      <c r="I101" s="13">
        <f t="shared" si="4"/>
        <v>4389196.8900000006</v>
      </c>
    </row>
    <row r="102" spans="1:9">
      <c r="A102" s="3">
        <v>28850</v>
      </c>
      <c r="B102" s="10">
        <v>2521</v>
      </c>
      <c r="C102" s="11" t="s">
        <v>155</v>
      </c>
      <c r="D102" s="11" t="s">
        <v>156</v>
      </c>
      <c r="E102" s="12" t="s">
        <v>30</v>
      </c>
      <c r="F102" s="13">
        <f>SUMIF(หน่วยบริการ!$E$6:$E$1125,แผนแยกรายหน่วย!$B102,หน่วยบริการ!$N$6:$N$1125)</f>
        <v>0</v>
      </c>
      <c r="G102" s="13">
        <f>SUMIF(ระดับจังหวัด!$E$6:$E$1054,แผนแยกรายหน่วย!$B102,ระดับจังหวัด!$N$6:$N$1054)</f>
        <v>130800</v>
      </c>
      <c r="H102" s="13">
        <f>SUMIF(ระดับเขต!$E$6:$E$1015,แผนแยกรายหน่วย!$B102,ระดับเขต!$N$6:$N$1015)</f>
        <v>0</v>
      </c>
      <c r="I102" s="13">
        <f t="shared" si="4"/>
        <v>130800</v>
      </c>
    </row>
    <row r="103" spans="1:9">
      <c r="A103" s="3">
        <v>28850</v>
      </c>
      <c r="B103" s="10">
        <v>2522</v>
      </c>
      <c r="C103" s="11" t="s">
        <v>157</v>
      </c>
      <c r="D103" s="11" t="s">
        <v>156</v>
      </c>
      <c r="E103" s="12" t="s">
        <v>30</v>
      </c>
      <c r="F103" s="13">
        <f>SUMIF(หน่วยบริการ!$E$6:$E$1125,แผนแยกรายหน่วย!$B103,หน่วยบริการ!$N$6:$N$1125)</f>
        <v>0</v>
      </c>
      <c r="G103" s="13">
        <f>SUMIF(ระดับจังหวัด!$E$6:$E$1054,แผนแยกรายหน่วย!$B103,ระดับจังหวัด!$N$6:$N$1054)</f>
        <v>175000</v>
      </c>
      <c r="H103" s="13">
        <f>SUMIF(ระดับเขต!$E$6:$E$1015,แผนแยกรายหน่วย!$B103,ระดับเขต!$N$6:$N$1015)</f>
        <v>0</v>
      </c>
      <c r="I103" s="13">
        <f t="shared" si="4"/>
        <v>175000</v>
      </c>
    </row>
    <row r="104" spans="1:9">
      <c r="A104" s="3">
        <v>28850</v>
      </c>
      <c r="B104" s="10">
        <v>2523</v>
      </c>
      <c r="C104" s="11" t="s">
        <v>158</v>
      </c>
      <c r="D104" s="11" t="s">
        <v>156</v>
      </c>
      <c r="E104" s="12" t="s">
        <v>30</v>
      </c>
      <c r="F104" s="13">
        <f>SUMIF(หน่วยบริการ!$E$6:$E$1125,แผนแยกรายหน่วย!$B104,หน่วยบริการ!$N$6:$N$1125)</f>
        <v>0</v>
      </c>
      <c r="G104" s="13">
        <f>SUMIF(ระดับจังหวัด!$E$6:$E$1054,แผนแยกรายหน่วย!$B104,ระดับจังหวัด!$N$6:$N$1054)</f>
        <v>55800</v>
      </c>
      <c r="H104" s="13">
        <f>SUMIF(ระดับเขต!$E$6:$E$1015,แผนแยกรายหน่วย!$B104,ระดับเขต!$N$6:$N$1015)</f>
        <v>0</v>
      </c>
      <c r="I104" s="13">
        <f t="shared" si="4"/>
        <v>55800</v>
      </c>
    </row>
    <row r="105" spans="1:9">
      <c r="A105" s="3">
        <v>28850</v>
      </c>
      <c r="B105" s="10">
        <v>2524</v>
      </c>
      <c r="C105" s="11" t="s">
        <v>159</v>
      </c>
      <c r="D105" s="11" t="s">
        <v>156</v>
      </c>
      <c r="E105" s="12" t="s">
        <v>30</v>
      </c>
      <c r="F105" s="13">
        <f>SUMIF(หน่วยบริการ!$E$6:$E$1125,แผนแยกรายหน่วย!$B105,หน่วยบริการ!$N$6:$N$1125)</f>
        <v>0</v>
      </c>
      <c r="G105" s="13">
        <f>SUMIF(ระดับจังหวัด!$E$6:$E$1054,แผนแยกรายหน่วย!$B105,ระดับจังหวัด!$N$6:$N$1054)</f>
        <v>110000</v>
      </c>
      <c r="H105" s="13">
        <f>SUMIF(ระดับเขต!$E$6:$E$1015,แผนแยกรายหน่วย!$B105,ระดับเขต!$N$6:$N$1015)</f>
        <v>0</v>
      </c>
      <c r="I105" s="13">
        <f t="shared" si="4"/>
        <v>110000</v>
      </c>
    </row>
    <row r="106" spans="1:9">
      <c r="A106" s="3">
        <v>28850</v>
      </c>
      <c r="B106" s="10">
        <v>2525</v>
      </c>
      <c r="C106" s="11" t="s">
        <v>160</v>
      </c>
      <c r="D106" s="11" t="s">
        <v>156</v>
      </c>
      <c r="E106" s="12" t="s">
        <v>30</v>
      </c>
      <c r="F106" s="13">
        <f>SUMIF(หน่วยบริการ!$E$6:$E$1125,แผนแยกรายหน่วย!$B106,หน่วยบริการ!$N$6:$N$1125)</f>
        <v>0</v>
      </c>
      <c r="G106" s="13">
        <f>SUMIF(ระดับจังหวัด!$E$6:$E$1054,แผนแยกรายหน่วย!$B106,ระดับจังหวัด!$N$6:$N$1054)</f>
        <v>177000</v>
      </c>
      <c r="H106" s="13">
        <f>SUMIF(ระดับเขต!$E$6:$E$1015,แผนแยกรายหน่วย!$B106,ระดับเขต!$N$6:$N$1015)</f>
        <v>0</v>
      </c>
      <c r="I106" s="13">
        <f t="shared" si="4"/>
        <v>177000</v>
      </c>
    </row>
    <row r="107" spans="1:9">
      <c r="A107" s="3">
        <v>28850</v>
      </c>
      <c r="B107" s="10">
        <v>2526</v>
      </c>
      <c r="C107" s="11" t="s">
        <v>161</v>
      </c>
      <c r="D107" s="11" t="s">
        <v>156</v>
      </c>
      <c r="E107" s="12" t="s">
        <v>30</v>
      </c>
      <c r="F107" s="13">
        <f>SUMIF(หน่วยบริการ!$E$6:$E$1125,แผนแยกรายหน่วย!$B107,หน่วยบริการ!$N$6:$N$1125)</f>
        <v>0</v>
      </c>
      <c r="G107" s="13">
        <f>SUMIF(ระดับจังหวัด!$E$6:$E$1054,แผนแยกรายหน่วย!$B107,ระดับจังหวัด!$N$6:$N$1054)</f>
        <v>306300</v>
      </c>
      <c r="H107" s="13">
        <f>SUMIF(ระดับเขต!$E$6:$E$1015,แผนแยกรายหน่วย!$B107,ระดับเขต!$N$6:$N$1015)</f>
        <v>0</v>
      </c>
      <c r="I107" s="13">
        <f t="shared" si="4"/>
        <v>306300</v>
      </c>
    </row>
    <row r="108" spans="1:9">
      <c r="A108" s="3">
        <v>28850</v>
      </c>
      <c r="B108" s="10">
        <v>2527</v>
      </c>
      <c r="C108" s="11" t="s">
        <v>162</v>
      </c>
      <c r="D108" s="11" t="s">
        <v>156</v>
      </c>
      <c r="E108" s="12" t="s">
        <v>30</v>
      </c>
      <c r="F108" s="13">
        <f>SUMIF(หน่วยบริการ!$E$6:$E$1125,แผนแยกรายหน่วย!$B108,หน่วยบริการ!$N$6:$N$1125)</f>
        <v>0</v>
      </c>
      <c r="G108" s="13">
        <f>SUMIF(ระดับจังหวัด!$E$6:$E$1054,แผนแยกรายหน่วย!$B108,ระดับจังหวัด!$N$6:$N$1054)</f>
        <v>162800</v>
      </c>
      <c r="H108" s="13">
        <f>SUMIF(ระดับเขต!$E$6:$E$1015,แผนแยกรายหน่วย!$B108,ระดับเขต!$N$6:$N$1015)</f>
        <v>0</v>
      </c>
      <c r="I108" s="13">
        <f t="shared" si="4"/>
        <v>162800</v>
      </c>
    </row>
    <row r="109" spans="1:9">
      <c r="A109" s="3">
        <v>28850</v>
      </c>
      <c r="B109" s="10">
        <v>2528</v>
      </c>
      <c r="C109" s="11" t="s">
        <v>163</v>
      </c>
      <c r="D109" s="11" t="s">
        <v>156</v>
      </c>
      <c r="E109" s="12" t="s">
        <v>30</v>
      </c>
      <c r="F109" s="13">
        <f>SUMIF(หน่วยบริการ!$E$6:$E$1125,แผนแยกรายหน่วย!$B109,หน่วยบริการ!$N$6:$N$1125)</f>
        <v>0</v>
      </c>
      <c r="G109" s="13">
        <f>SUMIF(ระดับจังหวัด!$E$6:$E$1054,แผนแยกรายหน่วย!$B109,ระดับจังหวัด!$N$6:$N$1054)</f>
        <v>287800</v>
      </c>
      <c r="H109" s="13">
        <f>SUMIF(ระดับเขต!$E$6:$E$1015,แผนแยกรายหน่วย!$B109,ระดับเขต!$N$6:$N$1015)</f>
        <v>0</v>
      </c>
      <c r="I109" s="13">
        <f t="shared" si="4"/>
        <v>287800</v>
      </c>
    </row>
    <row r="110" spans="1:9">
      <c r="A110" s="3">
        <v>28850</v>
      </c>
      <c r="B110" s="10">
        <v>2529</v>
      </c>
      <c r="C110" s="11" t="s">
        <v>164</v>
      </c>
      <c r="D110" s="11" t="s">
        <v>156</v>
      </c>
      <c r="E110" s="12" t="s">
        <v>30</v>
      </c>
      <c r="F110" s="13">
        <f>SUMIF(หน่วยบริการ!$E$6:$E$1125,แผนแยกรายหน่วย!$B110,หน่วยบริการ!$N$6:$N$1125)</f>
        <v>0</v>
      </c>
      <c r="G110" s="13">
        <f>SUMIF(ระดับจังหวัด!$E$6:$E$1054,แผนแยกรายหน่วย!$B110,ระดับจังหวัด!$N$6:$N$1054)</f>
        <v>404640</v>
      </c>
      <c r="H110" s="13">
        <f>SUMIF(ระดับเขต!$E$6:$E$1015,แผนแยกรายหน่วย!$B110,ระดับเขต!$N$6:$N$1015)</f>
        <v>0</v>
      </c>
      <c r="I110" s="13">
        <f t="shared" si="4"/>
        <v>404640</v>
      </c>
    </row>
    <row r="111" spans="1:9">
      <c r="A111" s="3">
        <v>28850</v>
      </c>
      <c r="B111" s="10">
        <v>28850</v>
      </c>
      <c r="C111" s="11" t="s">
        <v>42</v>
      </c>
      <c r="D111" s="11" t="s">
        <v>156</v>
      </c>
      <c r="E111" s="12" t="s">
        <v>29</v>
      </c>
      <c r="F111" s="13">
        <f>SUMIF(หน่วยบริการ!$E$6:$E$1125,แผนแยกรายหน่วย!$B111,หน่วยบริการ!$N$6:$N$1125)</f>
        <v>1126291.22</v>
      </c>
      <c r="G111" s="13">
        <f>SUMIF(ระดับจังหวัด!$E$6:$E$1054,แผนแยกรายหน่วย!$B111,ระดับจังหวัด!$N$6:$N$1054)</f>
        <v>1249000</v>
      </c>
      <c r="H111" s="13">
        <f>SUMIF(ระดับเขต!$E$6:$E$1015,แผนแยกรายหน่วย!$B111,ระดับเขต!$N$6:$N$1015)</f>
        <v>2825000</v>
      </c>
      <c r="I111" s="13">
        <f t="shared" si="4"/>
        <v>5200291.22</v>
      </c>
    </row>
    <row r="112" spans="1:9">
      <c r="A112" s="3">
        <v>28849</v>
      </c>
      <c r="B112" s="10">
        <v>2530</v>
      </c>
      <c r="C112" s="11" t="s">
        <v>165</v>
      </c>
      <c r="D112" s="11" t="s">
        <v>166</v>
      </c>
      <c r="E112" s="12" t="s">
        <v>30</v>
      </c>
      <c r="F112" s="13">
        <f>SUMIF(หน่วยบริการ!$E$6:$E$1125,แผนแยกรายหน่วย!$B112,หน่วยบริการ!$N$6:$N$1125)</f>
        <v>250000</v>
      </c>
      <c r="G112" s="13">
        <f>SUMIF(ระดับจังหวัด!$E$6:$E$1054,แผนแยกรายหน่วย!$B112,ระดับจังหวัด!$N$6:$N$1054)</f>
        <v>0</v>
      </c>
      <c r="H112" s="13">
        <f>SUMIF(ระดับเขต!$E$6:$E$1015,แผนแยกรายหน่วย!$B112,ระดับเขต!$N$6:$N$1015)</f>
        <v>0</v>
      </c>
      <c r="I112" s="13">
        <f t="shared" si="4"/>
        <v>250000</v>
      </c>
    </row>
    <row r="113" spans="1:14">
      <c r="A113" s="3">
        <v>28849</v>
      </c>
      <c r="B113" s="10">
        <v>2531</v>
      </c>
      <c r="C113" s="11" t="s">
        <v>167</v>
      </c>
      <c r="D113" s="11" t="s">
        <v>166</v>
      </c>
      <c r="E113" s="12" t="s">
        <v>30</v>
      </c>
      <c r="F113" s="13">
        <f>SUMIF(หน่วยบริการ!$E$6:$E$1125,แผนแยกรายหน่วย!$B113,หน่วยบริการ!$N$6:$N$1125)</f>
        <v>149999.54999999999</v>
      </c>
      <c r="G113" s="13">
        <f>SUMIF(ระดับจังหวัด!$E$6:$E$1054,แผนแยกรายหน่วย!$B113,ระดับจังหวัด!$N$6:$N$1054)</f>
        <v>0</v>
      </c>
      <c r="H113" s="13">
        <f>SUMIF(ระดับเขต!$E$6:$E$1015,แผนแยกรายหน่วย!$B113,ระดับเขต!$N$6:$N$1015)</f>
        <v>0</v>
      </c>
      <c r="I113" s="13">
        <f t="shared" si="4"/>
        <v>149999.54999999999</v>
      </c>
    </row>
    <row r="114" spans="1:14">
      <c r="A114" s="3">
        <v>28849</v>
      </c>
      <c r="B114" s="10">
        <v>2532</v>
      </c>
      <c r="C114" s="11" t="s">
        <v>168</v>
      </c>
      <c r="D114" s="11" t="s">
        <v>166</v>
      </c>
      <c r="E114" s="12" t="s">
        <v>30</v>
      </c>
      <c r="F114" s="13">
        <f>SUMIF(หน่วยบริการ!$E$6:$E$1125,แผนแยกรายหน่วย!$B114,หน่วยบริการ!$N$6:$N$1125)</f>
        <v>150000</v>
      </c>
      <c r="G114" s="13">
        <f>SUMIF(ระดับจังหวัด!$E$6:$E$1054,แผนแยกรายหน่วย!$B114,ระดับจังหวัด!$N$6:$N$1054)</f>
        <v>0</v>
      </c>
      <c r="H114" s="13">
        <f>SUMIF(ระดับเขต!$E$6:$E$1015,แผนแยกรายหน่วย!$B114,ระดับเขต!$N$6:$N$1015)</f>
        <v>0</v>
      </c>
      <c r="I114" s="13">
        <f t="shared" si="4"/>
        <v>150000</v>
      </c>
    </row>
    <row r="115" spans="1:14">
      <c r="A115" s="3">
        <v>28849</v>
      </c>
      <c r="B115" s="10">
        <v>2533</v>
      </c>
      <c r="C115" s="11" t="s">
        <v>169</v>
      </c>
      <c r="D115" s="11" t="s">
        <v>166</v>
      </c>
      <c r="E115" s="12" t="s">
        <v>30</v>
      </c>
      <c r="F115" s="13">
        <f>SUMIF(หน่วยบริการ!$E$6:$E$1125,แผนแยกรายหน่วย!$B115,หน่วยบริการ!$N$6:$N$1125)</f>
        <v>101000</v>
      </c>
      <c r="G115" s="13">
        <f>SUMIF(ระดับจังหวัด!$E$6:$E$1054,แผนแยกรายหน่วย!$B115,ระดับจังหวัด!$N$6:$N$1054)</f>
        <v>165000</v>
      </c>
      <c r="H115" s="13">
        <f>SUMIF(ระดับเขต!$E$6:$E$1015,แผนแยกรายหน่วย!$B115,ระดับเขต!$N$6:$N$1015)</f>
        <v>0</v>
      </c>
      <c r="I115" s="13">
        <f t="shared" si="4"/>
        <v>266000</v>
      </c>
    </row>
    <row r="116" spans="1:14">
      <c r="A116" s="3">
        <v>28849</v>
      </c>
      <c r="B116" s="10">
        <v>2534</v>
      </c>
      <c r="C116" s="11" t="s">
        <v>170</v>
      </c>
      <c r="D116" s="11" t="s">
        <v>166</v>
      </c>
      <c r="E116" s="12" t="s">
        <v>30</v>
      </c>
      <c r="F116" s="13">
        <f>SUMIF(หน่วยบริการ!$E$6:$E$1125,แผนแยกรายหน่วย!$B116,หน่วยบริการ!$N$6:$N$1125)</f>
        <v>503536</v>
      </c>
      <c r="G116" s="13">
        <f>SUMIF(ระดับจังหวัด!$E$6:$E$1054,แผนแยกรายหน่วย!$B116,ระดับจังหวัด!$N$6:$N$1054)</f>
        <v>0</v>
      </c>
      <c r="H116" s="13">
        <f>SUMIF(ระดับเขต!$E$6:$E$1015,แผนแยกรายหน่วย!$B116,ระดับเขต!$N$6:$N$1015)</f>
        <v>0</v>
      </c>
      <c r="I116" s="13">
        <f t="shared" si="4"/>
        <v>503536</v>
      </c>
    </row>
    <row r="117" spans="1:14">
      <c r="A117" s="3">
        <v>28849</v>
      </c>
      <c r="B117" s="10">
        <v>2535</v>
      </c>
      <c r="C117" s="11" t="s">
        <v>171</v>
      </c>
      <c r="D117" s="11" t="s">
        <v>166</v>
      </c>
      <c r="E117" s="12" t="s">
        <v>30</v>
      </c>
      <c r="F117" s="13">
        <f>SUMIF(หน่วยบริการ!$E$6:$E$1125,แผนแยกรายหน่วย!$B117,หน่วยบริการ!$N$6:$N$1125)</f>
        <v>380000</v>
      </c>
      <c r="G117" s="13">
        <f>SUMIF(ระดับจังหวัด!$E$6:$E$1054,แผนแยกรายหน่วย!$B117,ระดับจังหวัด!$N$6:$N$1054)</f>
        <v>0</v>
      </c>
      <c r="H117" s="13">
        <f>SUMIF(ระดับเขต!$E$6:$E$1015,แผนแยกรายหน่วย!$B117,ระดับเขต!$N$6:$N$1015)</f>
        <v>0</v>
      </c>
      <c r="I117" s="13">
        <f t="shared" si="4"/>
        <v>380000</v>
      </c>
    </row>
    <row r="118" spans="1:14">
      <c r="A118" s="3">
        <v>28849</v>
      </c>
      <c r="B118" s="10">
        <v>28849</v>
      </c>
      <c r="C118" s="11" t="s">
        <v>41</v>
      </c>
      <c r="D118" s="11" t="s">
        <v>166</v>
      </c>
      <c r="E118" s="12" t="s">
        <v>29</v>
      </c>
      <c r="F118" s="13">
        <f>SUMIF(หน่วยบริการ!$E$6:$E$1125,แผนแยกรายหน่วย!$B118,หน่วยบริการ!$N$6:$N$1125)</f>
        <v>0</v>
      </c>
      <c r="G118" s="13">
        <f>SUMIF(ระดับจังหวัด!$E$6:$E$1054,แผนแยกรายหน่วย!$B118,ระดับจังหวัด!$N$6:$N$1054)</f>
        <v>2120000</v>
      </c>
      <c r="H118" s="13">
        <f>SUMIF(ระดับเขต!$E$6:$E$1015,แผนแยกรายหน่วย!$B118,ระดับเขต!$N$6:$N$1015)</f>
        <v>365400</v>
      </c>
      <c r="I118" s="13">
        <f t="shared" si="4"/>
        <v>2485400</v>
      </c>
    </row>
    <row r="119" spans="1:14" s="15" customFormat="1">
      <c r="A119" s="8"/>
      <c r="F119" s="14">
        <f>SUM(F2:F118)</f>
        <v>39867007.780000001</v>
      </c>
      <c r="G119" s="14">
        <f t="shared" ref="G119:I119" si="5">SUM(G2:G118)</f>
        <v>14988046.300000001</v>
      </c>
      <c r="H119" s="14">
        <f t="shared" si="5"/>
        <v>10644250.82</v>
      </c>
      <c r="I119" s="14">
        <f t="shared" si="5"/>
        <v>65499304.899999999</v>
      </c>
      <c r="M119" s="272"/>
      <c r="N119" s="272"/>
    </row>
  </sheetData>
  <autoFilter ref="A1:I119" xr:uid="{A00FC31B-F64B-4307-80A5-6305D8BA1941}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0B2EA-B5C7-4DE6-84A1-CFDAA23C250B}">
  <sheetPr>
    <pageSetUpPr fitToPage="1"/>
  </sheetPr>
  <dimension ref="A1:R50"/>
  <sheetViews>
    <sheetView zoomScaleNormal="100" zoomScaleSheetLayoutView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6" sqref="C26"/>
    </sheetView>
  </sheetViews>
  <sheetFormatPr defaultColWidth="9" defaultRowHeight="21"/>
  <cols>
    <col min="1" max="1" width="6.69921875" style="1" customWidth="1"/>
    <col min="2" max="2" width="5.19921875" style="3" bestFit="1" customWidth="1"/>
    <col min="3" max="3" width="12.69921875" style="3" customWidth="1"/>
    <col min="4" max="4" width="11.3984375" style="56" bestFit="1" customWidth="1"/>
    <col min="5" max="5" width="11.19921875" style="74" customWidth="1"/>
    <col min="6" max="6" width="17" style="56" customWidth="1"/>
    <col min="7" max="7" width="10.8984375" style="3" customWidth="1"/>
    <col min="8" max="8" width="11.8984375" style="3" customWidth="1"/>
    <col min="9" max="9" width="26.69921875" style="2" customWidth="1"/>
    <col min="10" max="10" width="5.69921875" style="3" customWidth="1"/>
    <col min="11" max="11" width="11.3984375" style="29" bestFit="1" customWidth="1"/>
    <col min="12" max="12" width="5.3984375" style="3" bestFit="1" customWidth="1"/>
    <col min="13" max="14" width="13.5" style="29" customWidth="1"/>
    <col min="15" max="16" width="10.3984375" style="29" customWidth="1"/>
    <col min="17" max="17" width="14.69921875" style="29" customWidth="1"/>
    <col min="18" max="18" width="59.8984375" style="1" customWidth="1"/>
    <col min="19" max="16384" width="9" style="1"/>
  </cols>
  <sheetData>
    <row r="1" spans="1:18" ht="27">
      <c r="A1" s="561" t="s">
        <v>27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</row>
    <row r="2" spans="1:18" ht="27">
      <c r="A2" s="561" t="s">
        <v>692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</row>
    <row r="3" spans="1:18">
      <c r="A3" s="180"/>
      <c r="B3" s="181" t="s">
        <v>25</v>
      </c>
      <c r="C3" s="185"/>
      <c r="D3" s="57"/>
      <c r="E3" s="182"/>
      <c r="F3" s="181"/>
      <c r="G3" s="180"/>
      <c r="H3" s="180"/>
      <c r="I3" s="183"/>
      <c r="J3" s="180"/>
      <c r="K3" s="184"/>
      <c r="L3" s="40"/>
      <c r="M3" s="194">
        <f>SUM(M6:M50)</f>
        <v>18944250.82</v>
      </c>
      <c r="N3" s="194">
        <f>SUM(N6:N50)</f>
        <v>18944250.82</v>
      </c>
      <c r="O3" s="194">
        <f>SUM(O6:O50)</f>
        <v>0</v>
      </c>
      <c r="P3" s="194">
        <f>SUM(P6:P50)</f>
        <v>0</v>
      </c>
      <c r="Q3" s="194">
        <f>SUM(Q6:Q50)</f>
        <v>18944250.82</v>
      </c>
      <c r="R3" s="180"/>
    </row>
    <row r="4" spans="1:18" s="189" customFormat="1">
      <c r="A4" s="556" t="s">
        <v>0</v>
      </c>
      <c r="B4" s="556" t="s">
        <v>1</v>
      </c>
      <c r="C4" s="556" t="s">
        <v>20</v>
      </c>
      <c r="D4" s="562" t="s">
        <v>21</v>
      </c>
      <c r="E4" s="558" t="s">
        <v>22</v>
      </c>
      <c r="F4" s="556" t="s">
        <v>23</v>
      </c>
      <c r="G4" s="556" t="s">
        <v>2</v>
      </c>
      <c r="H4" s="556" t="s">
        <v>3</v>
      </c>
      <c r="I4" s="556" t="s">
        <v>4</v>
      </c>
      <c r="J4" s="556" t="s">
        <v>6</v>
      </c>
      <c r="K4" s="559" t="s">
        <v>684</v>
      </c>
      <c r="L4" s="564" t="s">
        <v>5</v>
      </c>
      <c r="M4" s="559" t="s">
        <v>8</v>
      </c>
      <c r="N4" s="559" t="s">
        <v>9</v>
      </c>
      <c r="O4" s="559"/>
      <c r="P4" s="559"/>
      <c r="Q4" s="559"/>
      <c r="R4" s="67" t="s">
        <v>10</v>
      </c>
    </row>
    <row r="5" spans="1:18" s="189" customFormat="1" ht="63.6" customHeight="1">
      <c r="A5" s="556"/>
      <c r="B5" s="556"/>
      <c r="C5" s="556"/>
      <c r="D5" s="563"/>
      <c r="E5" s="558"/>
      <c r="F5" s="556"/>
      <c r="G5" s="556"/>
      <c r="H5" s="556"/>
      <c r="I5" s="556"/>
      <c r="J5" s="556"/>
      <c r="K5" s="559"/>
      <c r="L5" s="565"/>
      <c r="M5" s="559"/>
      <c r="N5" s="26" t="s">
        <v>11</v>
      </c>
      <c r="O5" s="26" t="s">
        <v>15</v>
      </c>
      <c r="P5" s="26" t="s">
        <v>16</v>
      </c>
      <c r="Q5" s="26" t="s">
        <v>17</v>
      </c>
      <c r="R5" s="274" t="s">
        <v>18</v>
      </c>
    </row>
    <row r="6" spans="1:18" s="189" customFormat="1" ht="21.75" customHeight="1">
      <c r="A6" s="467" t="s">
        <v>12</v>
      </c>
      <c r="B6" s="467">
        <v>1</v>
      </c>
      <c r="C6" s="468">
        <v>10867</v>
      </c>
      <c r="D6" s="66" t="s">
        <v>36</v>
      </c>
      <c r="E6" s="468">
        <v>10867</v>
      </c>
      <c r="F6" s="66" t="s">
        <v>36</v>
      </c>
      <c r="G6" s="66" t="s">
        <v>182</v>
      </c>
      <c r="H6" s="66" t="s">
        <v>183</v>
      </c>
      <c r="I6" s="469" t="s">
        <v>743</v>
      </c>
      <c r="J6" s="467" t="s">
        <v>185</v>
      </c>
      <c r="K6" s="470">
        <v>1200000</v>
      </c>
      <c r="L6" s="471">
        <v>1</v>
      </c>
      <c r="M6" s="470">
        <f t="shared" ref="M6:M7" si="0">$K6*$L6</f>
        <v>1200000</v>
      </c>
      <c r="N6" s="470">
        <f t="shared" ref="N6" si="1">M6</f>
        <v>1200000</v>
      </c>
      <c r="O6" s="470"/>
      <c r="P6" s="470"/>
      <c r="Q6" s="470">
        <f t="shared" ref="Q6:Q10" si="2">SUM($N6:$P6)</f>
        <v>1200000</v>
      </c>
      <c r="R6" s="518" t="s">
        <v>833</v>
      </c>
    </row>
    <row r="7" spans="1:18" s="189" customFormat="1" ht="21.75" customHeight="1">
      <c r="A7" s="467" t="s">
        <v>12</v>
      </c>
      <c r="B7" s="467">
        <v>2</v>
      </c>
      <c r="C7" s="468">
        <v>13817</v>
      </c>
      <c r="D7" s="66" t="s">
        <v>40</v>
      </c>
      <c r="E7" s="468">
        <v>13817</v>
      </c>
      <c r="F7" s="66" t="s">
        <v>40</v>
      </c>
      <c r="G7" s="66" t="s">
        <v>182</v>
      </c>
      <c r="H7" s="66" t="s">
        <v>183</v>
      </c>
      <c r="I7" s="469" t="s">
        <v>743</v>
      </c>
      <c r="J7" s="467" t="s">
        <v>185</v>
      </c>
      <c r="K7" s="470">
        <v>1200000</v>
      </c>
      <c r="L7" s="471">
        <v>1</v>
      </c>
      <c r="M7" s="470">
        <f t="shared" si="0"/>
        <v>1200000</v>
      </c>
      <c r="N7" s="470">
        <f t="shared" ref="N7:N10" si="3">M7</f>
        <v>1200000</v>
      </c>
      <c r="O7" s="470"/>
      <c r="P7" s="470"/>
      <c r="Q7" s="470">
        <f t="shared" si="2"/>
        <v>1200000</v>
      </c>
      <c r="R7" s="518" t="s">
        <v>833</v>
      </c>
    </row>
    <row r="8" spans="1:18" s="196" customFormat="1" ht="43.5" customHeight="1">
      <c r="A8" s="66" t="s">
        <v>12</v>
      </c>
      <c r="B8" s="467">
        <v>3</v>
      </c>
      <c r="C8" s="468">
        <v>10868</v>
      </c>
      <c r="D8" s="468" t="s">
        <v>37</v>
      </c>
      <c r="E8" s="472">
        <v>10868</v>
      </c>
      <c r="F8" s="473" t="s">
        <v>37</v>
      </c>
      <c r="G8" s="66" t="s">
        <v>182</v>
      </c>
      <c r="H8" s="66" t="s">
        <v>183</v>
      </c>
      <c r="I8" s="474" t="s">
        <v>344</v>
      </c>
      <c r="J8" s="468" t="s">
        <v>190</v>
      </c>
      <c r="K8" s="475">
        <v>140000</v>
      </c>
      <c r="L8" s="476">
        <v>1</v>
      </c>
      <c r="M8" s="475">
        <f t="shared" ref="M8:M10" si="4">$K8*$L8</f>
        <v>140000</v>
      </c>
      <c r="N8" s="475">
        <f t="shared" si="3"/>
        <v>140000</v>
      </c>
      <c r="O8" s="475"/>
      <c r="P8" s="475"/>
      <c r="Q8" s="475">
        <f t="shared" si="2"/>
        <v>140000</v>
      </c>
      <c r="R8" s="477" t="s">
        <v>345</v>
      </c>
    </row>
    <row r="9" spans="1:18" s="196" customFormat="1" ht="43.5" customHeight="1">
      <c r="A9" s="66" t="s">
        <v>12</v>
      </c>
      <c r="B9" s="467">
        <v>4</v>
      </c>
      <c r="C9" s="468">
        <v>10868</v>
      </c>
      <c r="D9" s="468" t="s">
        <v>37</v>
      </c>
      <c r="E9" s="472">
        <v>10868</v>
      </c>
      <c r="F9" s="473" t="s">
        <v>37</v>
      </c>
      <c r="G9" s="66" t="s">
        <v>182</v>
      </c>
      <c r="H9" s="66" t="s">
        <v>183</v>
      </c>
      <c r="I9" s="474" t="s">
        <v>346</v>
      </c>
      <c r="J9" s="468" t="s">
        <v>190</v>
      </c>
      <c r="K9" s="475">
        <v>500000</v>
      </c>
      <c r="L9" s="468">
        <v>1</v>
      </c>
      <c r="M9" s="475">
        <f t="shared" si="4"/>
        <v>500000</v>
      </c>
      <c r="N9" s="475">
        <f t="shared" si="3"/>
        <v>500000</v>
      </c>
      <c r="O9" s="475"/>
      <c r="P9" s="475"/>
      <c r="Q9" s="475">
        <f t="shared" si="2"/>
        <v>500000</v>
      </c>
      <c r="R9" s="478" t="s">
        <v>347</v>
      </c>
    </row>
    <row r="10" spans="1:18" s="196" customFormat="1" ht="43.5" customHeight="1">
      <c r="A10" s="66" t="s">
        <v>12</v>
      </c>
      <c r="B10" s="467">
        <v>5</v>
      </c>
      <c r="C10" s="468">
        <v>10868</v>
      </c>
      <c r="D10" s="468" t="s">
        <v>37</v>
      </c>
      <c r="E10" s="472">
        <v>10868</v>
      </c>
      <c r="F10" s="473" t="s">
        <v>37</v>
      </c>
      <c r="G10" s="66" t="s">
        <v>182</v>
      </c>
      <c r="H10" s="66" t="s">
        <v>183</v>
      </c>
      <c r="I10" s="479" t="s">
        <v>348</v>
      </c>
      <c r="J10" s="468" t="s">
        <v>185</v>
      </c>
      <c r="K10" s="475">
        <v>260000</v>
      </c>
      <c r="L10" s="468">
        <v>1</v>
      </c>
      <c r="M10" s="475">
        <f t="shared" si="4"/>
        <v>260000</v>
      </c>
      <c r="N10" s="475">
        <f t="shared" si="3"/>
        <v>260000</v>
      </c>
      <c r="O10" s="475"/>
      <c r="P10" s="475"/>
      <c r="Q10" s="475">
        <f t="shared" si="2"/>
        <v>260000</v>
      </c>
      <c r="R10" s="478" t="s">
        <v>19</v>
      </c>
    </row>
    <row r="11" spans="1:18" s="196" customFormat="1" ht="43.5" customHeight="1">
      <c r="A11" s="66" t="s">
        <v>12</v>
      </c>
      <c r="B11" s="467">
        <v>6</v>
      </c>
      <c r="C11" s="468">
        <v>10870</v>
      </c>
      <c r="D11" s="66" t="s">
        <v>39</v>
      </c>
      <c r="E11" s="480" t="s">
        <v>817</v>
      </c>
      <c r="F11" s="66" t="s">
        <v>143</v>
      </c>
      <c r="G11" s="66" t="s">
        <v>395</v>
      </c>
      <c r="H11" s="66" t="s">
        <v>14</v>
      </c>
      <c r="I11" s="66" t="s">
        <v>592</v>
      </c>
      <c r="J11" s="468" t="s">
        <v>46</v>
      </c>
      <c r="K11" s="481">
        <v>300000</v>
      </c>
      <c r="L11" s="468">
        <v>1</v>
      </c>
      <c r="M11" s="481">
        <v>300000</v>
      </c>
      <c r="N11" s="481">
        <v>300000</v>
      </c>
      <c r="O11" s="66"/>
      <c r="P11" s="66"/>
      <c r="Q11" s="481">
        <v>300000</v>
      </c>
      <c r="R11" s="478" t="s">
        <v>818</v>
      </c>
    </row>
    <row r="12" spans="1:18" s="196" customFormat="1" ht="43.5" customHeight="1">
      <c r="A12" s="66" t="s">
        <v>12</v>
      </c>
      <c r="B12" s="467">
        <v>7</v>
      </c>
      <c r="C12" s="468">
        <v>10869</v>
      </c>
      <c r="D12" s="66" t="s">
        <v>38</v>
      </c>
      <c r="E12" s="480"/>
      <c r="F12" s="66" t="s">
        <v>819</v>
      </c>
      <c r="G12" s="66" t="s">
        <v>395</v>
      </c>
      <c r="H12" s="66" t="s">
        <v>14</v>
      </c>
      <c r="I12" s="66" t="s">
        <v>592</v>
      </c>
      <c r="J12" s="468" t="s">
        <v>46</v>
      </c>
      <c r="K12" s="481">
        <v>300000</v>
      </c>
      <c r="L12" s="468">
        <v>1</v>
      </c>
      <c r="M12" s="481">
        <v>300000</v>
      </c>
      <c r="N12" s="481">
        <v>300000</v>
      </c>
      <c r="O12" s="66"/>
      <c r="P12" s="66"/>
      <c r="Q12" s="481">
        <v>300000</v>
      </c>
      <c r="R12" s="478" t="s">
        <v>818</v>
      </c>
    </row>
    <row r="13" spans="1:18" s="196" customFormat="1" ht="43.5" customHeight="1">
      <c r="A13" s="66" t="s">
        <v>12</v>
      </c>
      <c r="B13" s="467">
        <v>8</v>
      </c>
      <c r="C13" s="468">
        <v>13817</v>
      </c>
      <c r="D13" s="66" t="s">
        <v>40</v>
      </c>
      <c r="E13" s="480"/>
      <c r="F13" s="66" t="s">
        <v>627</v>
      </c>
      <c r="G13" s="66" t="s">
        <v>395</v>
      </c>
      <c r="H13" s="66" t="s">
        <v>14</v>
      </c>
      <c r="I13" s="66" t="s">
        <v>592</v>
      </c>
      <c r="J13" s="468" t="s">
        <v>46</v>
      </c>
      <c r="K13" s="481">
        <v>300000</v>
      </c>
      <c r="L13" s="468">
        <v>1</v>
      </c>
      <c r="M13" s="481">
        <v>300000</v>
      </c>
      <c r="N13" s="481">
        <v>300000</v>
      </c>
      <c r="O13" s="66"/>
      <c r="P13" s="66"/>
      <c r="Q13" s="481">
        <v>300000</v>
      </c>
      <c r="R13" s="478" t="s">
        <v>818</v>
      </c>
    </row>
    <row r="14" spans="1:18" s="196" customFormat="1" ht="43.5" customHeight="1">
      <c r="A14" s="66" t="s">
        <v>12</v>
      </c>
      <c r="B14" s="467">
        <v>9</v>
      </c>
      <c r="C14" s="468">
        <v>10867</v>
      </c>
      <c r="D14" s="66" t="s">
        <v>36</v>
      </c>
      <c r="E14" s="480"/>
      <c r="F14" s="66" t="s">
        <v>820</v>
      </c>
      <c r="G14" s="66" t="s">
        <v>395</v>
      </c>
      <c r="H14" s="66" t="s">
        <v>14</v>
      </c>
      <c r="I14" s="66" t="s">
        <v>592</v>
      </c>
      <c r="J14" s="468" t="s">
        <v>46</v>
      </c>
      <c r="K14" s="481">
        <v>300000</v>
      </c>
      <c r="L14" s="468">
        <v>1</v>
      </c>
      <c r="M14" s="481">
        <v>300000</v>
      </c>
      <c r="N14" s="481">
        <v>300000</v>
      </c>
      <c r="O14" s="66"/>
      <c r="P14" s="66"/>
      <c r="Q14" s="481">
        <v>300000</v>
      </c>
      <c r="R14" s="478" t="s">
        <v>821</v>
      </c>
    </row>
    <row r="15" spans="1:18" s="196" customFormat="1" ht="43.5" customHeight="1">
      <c r="A15" s="66" t="s">
        <v>12</v>
      </c>
      <c r="B15" s="467">
        <v>10</v>
      </c>
      <c r="C15" s="468">
        <v>10866</v>
      </c>
      <c r="D15" s="66" t="s">
        <v>35</v>
      </c>
      <c r="E15" s="480"/>
      <c r="F15" s="66" t="s">
        <v>822</v>
      </c>
      <c r="G15" s="66" t="s">
        <v>395</v>
      </c>
      <c r="H15" s="66" t="s">
        <v>14</v>
      </c>
      <c r="I15" s="66" t="s">
        <v>592</v>
      </c>
      <c r="J15" s="468" t="s">
        <v>46</v>
      </c>
      <c r="K15" s="481">
        <v>300000</v>
      </c>
      <c r="L15" s="468">
        <v>1</v>
      </c>
      <c r="M15" s="481">
        <v>300000</v>
      </c>
      <c r="N15" s="481">
        <v>300000</v>
      </c>
      <c r="O15" s="66"/>
      <c r="P15" s="66"/>
      <c r="Q15" s="481">
        <v>300000</v>
      </c>
      <c r="R15" s="478" t="s">
        <v>821</v>
      </c>
    </row>
    <row r="16" spans="1:18" s="196" customFormat="1" ht="43.5" customHeight="1">
      <c r="A16" s="66" t="s">
        <v>12</v>
      </c>
      <c r="B16" s="467">
        <v>11</v>
      </c>
      <c r="C16" s="468">
        <v>28849</v>
      </c>
      <c r="D16" s="66" t="s">
        <v>41</v>
      </c>
      <c r="E16" s="480"/>
      <c r="F16" s="66" t="s">
        <v>392</v>
      </c>
      <c r="G16" s="66" t="s">
        <v>395</v>
      </c>
      <c r="H16" s="66" t="s">
        <v>14</v>
      </c>
      <c r="I16" s="66" t="s">
        <v>592</v>
      </c>
      <c r="J16" s="468" t="s">
        <v>46</v>
      </c>
      <c r="K16" s="481">
        <v>300000</v>
      </c>
      <c r="L16" s="468">
        <v>1</v>
      </c>
      <c r="M16" s="481">
        <v>300000</v>
      </c>
      <c r="N16" s="481">
        <v>300000</v>
      </c>
      <c r="O16" s="66"/>
      <c r="P16" s="66"/>
      <c r="Q16" s="481">
        <v>300000</v>
      </c>
      <c r="R16" s="478" t="s">
        <v>821</v>
      </c>
    </row>
    <row r="17" spans="1:18" s="196" customFormat="1" ht="43.5" customHeight="1">
      <c r="A17" s="66" t="s">
        <v>12</v>
      </c>
      <c r="B17" s="467">
        <v>12</v>
      </c>
      <c r="C17" s="468">
        <v>28850</v>
      </c>
      <c r="D17" s="66" t="s">
        <v>42</v>
      </c>
      <c r="E17" s="480"/>
      <c r="F17" s="66" t="s">
        <v>253</v>
      </c>
      <c r="G17" s="66" t="s">
        <v>395</v>
      </c>
      <c r="H17" s="66" t="s">
        <v>14</v>
      </c>
      <c r="I17" s="66" t="s">
        <v>592</v>
      </c>
      <c r="J17" s="468" t="s">
        <v>46</v>
      </c>
      <c r="K17" s="481">
        <v>300000</v>
      </c>
      <c r="L17" s="468">
        <v>1</v>
      </c>
      <c r="M17" s="481">
        <v>300000</v>
      </c>
      <c r="N17" s="481">
        <v>300000</v>
      </c>
      <c r="O17" s="66"/>
      <c r="P17" s="66"/>
      <c r="Q17" s="481">
        <v>300000</v>
      </c>
      <c r="R17" s="478" t="s">
        <v>821</v>
      </c>
    </row>
    <row r="18" spans="1:18" s="4" customFormat="1" ht="43.5" customHeight="1">
      <c r="A18" s="66" t="s">
        <v>12</v>
      </c>
      <c r="B18" s="467">
        <v>13</v>
      </c>
      <c r="C18" s="468">
        <v>10868</v>
      </c>
      <c r="D18" s="66" t="s">
        <v>37</v>
      </c>
      <c r="E18" s="480"/>
      <c r="F18" s="66" t="s">
        <v>823</v>
      </c>
      <c r="G18" s="66" t="s">
        <v>395</v>
      </c>
      <c r="H18" s="66" t="s">
        <v>14</v>
      </c>
      <c r="I18" s="66" t="s">
        <v>592</v>
      </c>
      <c r="J18" s="468" t="s">
        <v>46</v>
      </c>
      <c r="K18" s="481">
        <v>300000</v>
      </c>
      <c r="L18" s="468">
        <v>1</v>
      </c>
      <c r="M18" s="481">
        <v>300000</v>
      </c>
      <c r="N18" s="481">
        <v>300000</v>
      </c>
      <c r="O18" s="66"/>
      <c r="P18" s="66"/>
      <c r="Q18" s="481">
        <v>300000</v>
      </c>
      <c r="R18" s="478" t="s">
        <v>821</v>
      </c>
    </row>
    <row r="19" spans="1:18" s="196" customFormat="1" ht="43.5" customHeight="1">
      <c r="A19" s="66" t="s">
        <v>12</v>
      </c>
      <c r="B19" s="467">
        <v>14</v>
      </c>
      <c r="C19" s="468">
        <v>10870</v>
      </c>
      <c r="D19" s="66" t="s">
        <v>39</v>
      </c>
      <c r="E19" s="480">
        <v>10209</v>
      </c>
      <c r="F19" s="66" t="s">
        <v>824</v>
      </c>
      <c r="G19" s="66" t="s">
        <v>395</v>
      </c>
      <c r="H19" s="66" t="s">
        <v>14</v>
      </c>
      <c r="I19" s="66" t="s">
        <v>592</v>
      </c>
      <c r="J19" s="468" t="s">
        <v>46</v>
      </c>
      <c r="K19" s="481">
        <v>300000</v>
      </c>
      <c r="L19" s="468">
        <v>1</v>
      </c>
      <c r="M19" s="481">
        <v>300000</v>
      </c>
      <c r="N19" s="481">
        <v>300000</v>
      </c>
      <c r="O19" s="66"/>
      <c r="P19" s="66"/>
      <c r="Q19" s="481">
        <v>300000</v>
      </c>
      <c r="R19" s="478" t="s">
        <v>825</v>
      </c>
    </row>
    <row r="20" spans="1:18" s="196" customFormat="1" ht="43.5" customHeight="1">
      <c r="A20" s="66" t="s">
        <v>12</v>
      </c>
      <c r="B20" s="467">
        <v>15</v>
      </c>
      <c r="C20" s="66">
        <v>10699</v>
      </c>
      <c r="D20" s="482" t="s">
        <v>657</v>
      </c>
      <c r="E20" s="66">
        <v>2440</v>
      </c>
      <c r="F20" s="66" t="s">
        <v>135</v>
      </c>
      <c r="G20" s="66" t="s">
        <v>182</v>
      </c>
      <c r="H20" s="478" t="s">
        <v>183</v>
      </c>
      <c r="I20" s="478" t="s">
        <v>237</v>
      </c>
      <c r="J20" s="66" t="s">
        <v>678</v>
      </c>
      <c r="K20" s="483">
        <v>460000</v>
      </c>
      <c r="L20" s="483">
        <v>1</v>
      </c>
      <c r="M20" s="483">
        <v>460000</v>
      </c>
      <c r="N20" s="483">
        <v>460000</v>
      </c>
      <c r="O20" s="481"/>
      <c r="P20" s="481"/>
      <c r="Q20" s="483">
        <v>460000</v>
      </c>
      <c r="R20" s="478" t="s">
        <v>826</v>
      </c>
    </row>
    <row r="21" spans="1:18" s="196" customFormat="1" ht="43.5" customHeight="1">
      <c r="A21" s="66" t="s">
        <v>12</v>
      </c>
      <c r="B21" s="467">
        <v>16</v>
      </c>
      <c r="C21" s="66">
        <v>10867</v>
      </c>
      <c r="D21" s="482" t="s">
        <v>36</v>
      </c>
      <c r="E21" s="66"/>
      <c r="F21" s="66" t="s">
        <v>236</v>
      </c>
      <c r="G21" s="66" t="s">
        <v>182</v>
      </c>
      <c r="H21" s="478" t="s">
        <v>183</v>
      </c>
      <c r="I21" s="478" t="s">
        <v>237</v>
      </c>
      <c r="J21" s="66" t="s">
        <v>678</v>
      </c>
      <c r="K21" s="483">
        <v>460000</v>
      </c>
      <c r="L21" s="483">
        <v>1</v>
      </c>
      <c r="M21" s="483">
        <v>460000</v>
      </c>
      <c r="N21" s="483">
        <v>460000</v>
      </c>
      <c r="O21" s="481"/>
      <c r="P21" s="481"/>
      <c r="Q21" s="483">
        <v>460000</v>
      </c>
      <c r="R21" s="478" t="s">
        <v>827</v>
      </c>
    </row>
    <row r="22" spans="1:18" s="196" customFormat="1" ht="43.5" customHeight="1">
      <c r="A22" s="66" t="s">
        <v>12</v>
      </c>
      <c r="B22" s="467">
        <v>17</v>
      </c>
      <c r="C22" s="66">
        <v>10869</v>
      </c>
      <c r="D22" s="482" t="s">
        <v>38</v>
      </c>
      <c r="E22" s="66"/>
      <c r="F22" s="66" t="s">
        <v>174</v>
      </c>
      <c r="G22" s="66" t="s">
        <v>182</v>
      </c>
      <c r="H22" s="478" t="s">
        <v>183</v>
      </c>
      <c r="I22" s="478" t="s">
        <v>237</v>
      </c>
      <c r="J22" s="66" t="s">
        <v>678</v>
      </c>
      <c r="K22" s="483">
        <v>460000</v>
      </c>
      <c r="L22" s="483">
        <v>1</v>
      </c>
      <c r="M22" s="483">
        <v>460000</v>
      </c>
      <c r="N22" s="483">
        <v>460000</v>
      </c>
      <c r="O22" s="481"/>
      <c r="P22" s="481"/>
      <c r="Q22" s="483">
        <v>460000</v>
      </c>
      <c r="R22" s="478" t="s">
        <v>827</v>
      </c>
    </row>
    <row r="23" spans="1:18" s="196" customFormat="1" ht="43.5" customHeight="1">
      <c r="A23" s="66" t="s">
        <v>12</v>
      </c>
      <c r="B23" s="467">
        <v>18</v>
      </c>
      <c r="C23" s="66">
        <v>288450</v>
      </c>
      <c r="D23" s="482" t="s">
        <v>42</v>
      </c>
      <c r="E23" s="66"/>
      <c r="F23" s="66" t="s">
        <v>253</v>
      </c>
      <c r="G23" s="66" t="s">
        <v>182</v>
      </c>
      <c r="H23" s="478" t="s">
        <v>183</v>
      </c>
      <c r="I23" s="478" t="s">
        <v>237</v>
      </c>
      <c r="J23" s="66" t="s">
        <v>678</v>
      </c>
      <c r="K23" s="483">
        <v>460000</v>
      </c>
      <c r="L23" s="483">
        <v>1</v>
      </c>
      <c r="M23" s="483">
        <v>460000</v>
      </c>
      <c r="N23" s="483">
        <v>460000</v>
      </c>
      <c r="O23" s="481"/>
      <c r="P23" s="481"/>
      <c r="Q23" s="483">
        <v>460000</v>
      </c>
      <c r="R23" s="478" t="s">
        <v>828</v>
      </c>
    </row>
    <row r="24" spans="1:18" s="196" customFormat="1" ht="43.5" customHeight="1">
      <c r="A24" s="66" t="s">
        <v>12</v>
      </c>
      <c r="B24" s="467">
        <v>19</v>
      </c>
      <c r="C24" s="66">
        <v>28849</v>
      </c>
      <c r="D24" s="482" t="s">
        <v>41</v>
      </c>
      <c r="E24" s="66"/>
      <c r="F24" s="66" t="s">
        <v>829</v>
      </c>
      <c r="G24" s="66" t="s">
        <v>182</v>
      </c>
      <c r="H24" s="478" t="s">
        <v>183</v>
      </c>
      <c r="I24" s="478" t="s">
        <v>237</v>
      </c>
      <c r="J24" s="66" t="s">
        <v>678</v>
      </c>
      <c r="K24" s="483">
        <v>460000</v>
      </c>
      <c r="L24" s="483">
        <v>1</v>
      </c>
      <c r="M24" s="483">
        <v>460000</v>
      </c>
      <c r="N24" s="483">
        <v>460000</v>
      </c>
      <c r="O24" s="481"/>
      <c r="P24" s="481"/>
      <c r="Q24" s="483">
        <v>460000</v>
      </c>
      <c r="R24" s="478" t="s">
        <v>830</v>
      </c>
    </row>
    <row r="25" spans="1:18" s="196" customFormat="1" ht="43.5" customHeight="1">
      <c r="A25" s="66" t="s">
        <v>12</v>
      </c>
      <c r="B25" s="467">
        <v>20</v>
      </c>
      <c r="C25" s="66">
        <v>10868</v>
      </c>
      <c r="D25" s="482" t="s">
        <v>37</v>
      </c>
      <c r="E25" s="66"/>
      <c r="F25" s="66" t="s">
        <v>823</v>
      </c>
      <c r="G25" s="66" t="s">
        <v>182</v>
      </c>
      <c r="H25" s="478" t="s">
        <v>183</v>
      </c>
      <c r="I25" s="478" t="s">
        <v>237</v>
      </c>
      <c r="J25" s="66" t="s">
        <v>678</v>
      </c>
      <c r="K25" s="483">
        <v>460000</v>
      </c>
      <c r="L25" s="483">
        <v>1</v>
      </c>
      <c r="M25" s="483">
        <v>460000</v>
      </c>
      <c r="N25" s="483">
        <v>460000</v>
      </c>
      <c r="O25" s="481"/>
      <c r="P25" s="481"/>
      <c r="Q25" s="483">
        <v>460000</v>
      </c>
      <c r="R25" s="478" t="s">
        <v>831</v>
      </c>
    </row>
    <row r="26" spans="1:18" s="4" customFormat="1" ht="43.5" customHeight="1">
      <c r="A26" s="66" t="s">
        <v>12</v>
      </c>
      <c r="B26" s="467">
        <v>21</v>
      </c>
      <c r="C26" s="66">
        <v>10866</v>
      </c>
      <c r="D26" s="482" t="s">
        <v>35</v>
      </c>
      <c r="E26" s="66"/>
      <c r="F26" s="66" t="s">
        <v>422</v>
      </c>
      <c r="G26" s="66" t="s">
        <v>182</v>
      </c>
      <c r="H26" s="478" t="s">
        <v>183</v>
      </c>
      <c r="I26" s="478" t="s">
        <v>237</v>
      </c>
      <c r="J26" s="66" t="s">
        <v>678</v>
      </c>
      <c r="K26" s="483">
        <v>460000</v>
      </c>
      <c r="L26" s="483">
        <v>1</v>
      </c>
      <c r="M26" s="483">
        <v>460000</v>
      </c>
      <c r="N26" s="483">
        <v>460000</v>
      </c>
      <c r="O26" s="481"/>
      <c r="P26" s="481"/>
      <c r="Q26" s="483">
        <v>460000</v>
      </c>
      <c r="R26" s="478" t="s">
        <v>832</v>
      </c>
    </row>
    <row r="27" spans="1:18" s="4" customFormat="1" ht="43.5" customHeight="1">
      <c r="A27" s="484" t="s">
        <v>12</v>
      </c>
      <c r="B27" s="485">
        <v>1</v>
      </c>
      <c r="C27" s="485">
        <v>10699</v>
      </c>
      <c r="D27" s="486" t="s">
        <v>657</v>
      </c>
      <c r="E27" s="487">
        <v>2445</v>
      </c>
      <c r="F27" s="486" t="s">
        <v>667</v>
      </c>
      <c r="G27" s="485" t="s">
        <v>182</v>
      </c>
      <c r="H27" s="488" t="s">
        <v>183</v>
      </c>
      <c r="I27" s="489" t="s">
        <v>677</v>
      </c>
      <c r="J27" s="485" t="s">
        <v>299</v>
      </c>
      <c r="K27" s="490">
        <v>850000</v>
      </c>
      <c r="L27" s="491">
        <v>1</v>
      </c>
      <c r="M27" s="490">
        <f>$K27*$L27</f>
        <v>850000</v>
      </c>
      <c r="N27" s="490">
        <f t="shared" ref="N27:N31" si="5">M27</f>
        <v>850000</v>
      </c>
      <c r="O27" s="490">
        <v>0</v>
      </c>
      <c r="P27" s="490">
        <v>0</v>
      </c>
      <c r="Q27" s="490">
        <f t="shared" ref="Q27:Q31" si="6">SUM($N27:$P27)</f>
        <v>850000</v>
      </c>
      <c r="R27" s="492" t="s">
        <v>682</v>
      </c>
    </row>
    <row r="28" spans="1:18" s="4" customFormat="1" ht="43.5" customHeight="1">
      <c r="A28" s="484" t="s">
        <v>12</v>
      </c>
      <c r="B28" s="485">
        <v>1</v>
      </c>
      <c r="C28" s="485">
        <v>10866</v>
      </c>
      <c r="D28" s="486" t="s">
        <v>35</v>
      </c>
      <c r="E28" s="487">
        <v>10866</v>
      </c>
      <c r="F28" s="486" t="s">
        <v>35</v>
      </c>
      <c r="G28" s="485" t="s">
        <v>182</v>
      </c>
      <c r="H28" s="485" t="s">
        <v>183</v>
      </c>
      <c r="I28" s="489" t="s">
        <v>501</v>
      </c>
      <c r="J28" s="485" t="s">
        <v>185</v>
      </c>
      <c r="K28" s="493">
        <v>150000</v>
      </c>
      <c r="L28" s="494">
        <v>1</v>
      </c>
      <c r="M28" s="493">
        <f t="shared" ref="M28:M31" si="7">$K28*$L28</f>
        <v>150000</v>
      </c>
      <c r="N28" s="493">
        <f t="shared" si="5"/>
        <v>150000</v>
      </c>
      <c r="O28" s="493">
        <v>0</v>
      </c>
      <c r="P28" s="493">
        <v>0</v>
      </c>
      <c r="Q28" s="493">
        <f t="shared" si="6"/>
        <v>150000</v>
      </c>
      <c r="R28" s="495" t="s">
        <v>502</v>
      </c>
    </row>
    <row r="29" spans="1:18" s="4" customFormat="1" ht="43.5" customHeight="1">
      <c r="A29" s="484" t="s">
        <v>12</v>
      </c>
      <c r="B29" s="485">
        <v>2</v>
      </c>
      <c r="C29" s="485">
        <v>10866</v>
      </c>
      <c r="D29" s="486" t="s">
        <v>35</v>
      </c>
      <c r="E29" s="487">
        <v>10866</v>
      </c>
      <c r="F29" s="486" t="s">
        <v>35</v>
      </c>
      <c r="G29" s="485" t="s">
        <v>182</v>
      </c>
      <c r="H29" s="485" t="s">
        <v>183</v>
      </c>
      <c r="I29" s="489" t="s">
        <v>501</v>
      </c>
      <c r="J29" s="485" t="s">
        <v>185</v>
      </c>
      <c r="K29" s="493">
        <v>150000</v>
      </c>
      <c r="L29" s="494">
        <v>1</v>
      </c>
      <c r="M29" s="493">
        <f t="shared" si="7"/>
        <v>150000</v>
      </c>
      <c r="N29" s="493">
        <f t="shared" si="5"/>
        <v>150000</v>
      </c>
      <c r="O29" s="493">
        <v>0</v>
      </c>
      <c r="P29" s="493">
        <v>0</v>
      </c>
      <c r="Q29" s="493">
        <f t="shared" si="6"/>
        <v>150000</v>
      </c>
      <c r="R29" s="495" t="s">
        <v>503</v>
      </c>
    </row>
    <row r="30" spans="1:18" s="4" customFormat="1" ht="43.5" customHeight="1">
      <c r="A30" s="484" t="s">
        <v>12</v>
      </c>
      <c r="B30" s="485">
        <v>3</v>
      </c>
      <c r="C30" s="485">
        <v>10866</v>
      </c>
      <c r="D30" s="486" t="s">
        <v>35</v>
      </c>
      <c r="E30" s="487">
        <v>10866</v>
      </c>
      <c r="F30" s="486" t="s">
        <v>35</v>
      </c>
      <c r="G30" s="485" t="s">
        <v>182</v>
      </c>
      <c r="H30" s="485" t="s">
        <v>183</v>
      </c>
      <c r="I30" s="484" t="s">
        <v>194</v>
      </c>
      <c r="J30" s="485" t="s">
        <v>273</v>
      </c>
      <c r="K30" s="493">
        <v>460000</v>
      </c>
      <c r="L30" s="494">
        <v>1</v>
      </c>
      <c r="M30" s="493">
        <f t="shared" si="7"/>
        <v>460000</v>
      </c>
      <c r="N30" s="493">
        <f t="shared" si="5"/>
        <v>460000</v>
      </c>
      <c r="O30" s="493">
        <v>0</v>
      </c>
      <c r="P30" s="493">
        <v>0</v>
      </c>
      <c r="Q30" s="493">
        <f t="shared" si="6"/>
        <v>460000</v>
      </c>
      <c r="R30" s="495" t="s">
        <v>504</v>
      </c>
    </row>
    <row r="31" spans="1:18" s="4" customFormat="1" ht="43.5" customHeight="1">
      <c r="A31" s="484" t="s">
        <v>12</v>
      </c>
      <c r="B31" s="485">
        <v>4</v>
      </c>
      <c r="C31" s="485">
        <v>10866</v>
      </c>
      <c r="D31" s="486" t="s">
        <v>35</v>
      </c>
      <c r="E31" s="487">
        <v>2461</v>
      </c>
      <c r="F31" s="496" t="s">
        <v>437</v>
      </c>
      <c r="G31" s="485" t="s">
        <v>13</v>
      </c>
      <c r="H31" s="485" t="s">
        <v>14</v>
      </c>
      <c r="I31" s="489" t="s">
        <v>505</v>
      </c>
      <c r="J31" s="485" t="s">
        <v>241</v>
      </c>
      <c r="K31" s="493">
        <v>2240</v>
      </c>
      <c r="L31" s="494">
        <v>192</v>
      </c>
      <c r="M31" s="493">
        <f t="shared" si="7"/>
        <v>430080</v>
      </c>
      <c r="N31" s="493">
        <f t="shared" si="5"/>
        <v>430080</v>
      </c>
      <c r="O31" s="493">
        <v>0</v>
      </c>
      <c r="P31" s="493">
        <v>0</v>
      </c>
      <c r="Q31" s="493">
        <f t="shared" si="6"/>
        <v>430080</v>
      </c>
      <c r="R31" s="495" t="s">
        <v>506</v>
      </c>
    </row>
    <row r="32" spans="1:18" s="2" customFormat="1" ht="43.5" customHeight="1">
      <c r="A32" s="484" t="s">
        <v>12</v>
      </c>
      <c r="B32" s="485">
        <v>3</v>
      </c>
      <c r="C32" s="485">
        <v>10867</v>
      </c>
      <c r="D32" s="486" t="s">
        <v>36</v>
      </c>
      <c r="E32" s="487">
        <v>2472</v>
      </c>
      <c r="F32" s="486" t="s">
        <v>243</v>
      </c>
      <c r="G32" s="485" t="s">
        <v>13</v>
      </c>
      <c r="H32" s="485" t="s">
        <v>183</v>
      </c>
      <c r="I32" s="489" t="s">
        <v>240</v>
      </c>
      <c r="J32" s="485" t="s">
        <v>241</v>
      </c>
      <c r="K32" s="493">
        <v>2240</v>
      </c>
      <c r="L32" s="485">
        <v>152</v>
      </c>
      <c r="M32" s="493">
        <f>K32*L32</f>
        <v>340480</v>
      </c>
      <c r="N32" s="493">
        <f>M32</f>
        <v>340480</v>
      </c>
      <c r="O32" s="493">
        <v>0</v>
      </c>
      <c r="P32" s="493">
        <v>0</v>
      </c>
      <c r="Q32" s="493">
        <f t="shared" ref="Q32:Q50" si="8">SUM($N32:$P32)</f>
        <v>340480</v>
      </c>
      <c r="R32" s="489" t="s">
        <v>244</v>
      </c>
    </row>
    <row r="33" spans="1:18" s="2" customFormat="1" ht="43.5" customHeight="1">
      <c r="A33" s="484" t="s">
        <v>12</v>
      </c>
      <c r="B33" s="485">
        <v>1</v>
      </c>
      <c r="C33" s="485">
        <v>10868</v>
      </c>
      <c r="D33" s="486" t="s">
        <v>37</v>
      </c>
      <c r="E33" s="487">
        <v>10868</v>
      </c>
      <c r="F33" s="486" t="s">
        <v>37</v>
      </c>
      <c r="G33" s="485" t="s">
        <v>182</v>
      </c>
      <c r="H33" s="485" t="s">
        <v>183</v>
      </c>
      <c r="I33" s="484" t="s">
        <v>364</v>
      </c>
      <c r="J33" s="485" t="s">
        <v>185</v>
      </c>
      <c r="K33" s="497">
        <v>805000</v>
      </c>
      <c r="L33" s="494">
        <v>1</v>
      </c>
      <c r="M33" s="497">
        <f>K33*L33</f>
        <v>805000</v>
      </c>
      <c r="N33" s="493">
        <f>M33</f>
        <v>805000</v>
      </c>
      <c r="O33" s="493">
        <v>0</v>
      </c>
      <c r="P33" s="493">
        <v>0</v>
      </c>
      <c r="Q33" s="493">
        <f t="shared" si="8"/>
        <v>805000</v>
      </c>
      <c r="R33" s="495" t="s">
        <v>365</v>
      </c>
    </row>
    <row r="34" spans="1:18" s="4" customFormat="1" ht="43.5" customHeight="1">
      <c r="A34" s="498" t="s">
        <v>12</v>
      </c>
      <c r="B34" s="499">
        <v>1</v>
      </c>
      <c r="C34" s="499">
        <v>10869</v>
      </c>
      <c r="D34" s="500" t="s">
        <v>38</v>
      </c>
      <c r="E34" s="501">
        <v>2488</v>
      </c>
      <c r="F34" s="502" t="s">
        <v>207</v>
      </c>
      <c r="G34" s="499" t="s">
        <v>13</v>
      </c>
      <c r="H34" s="499" t="s">
        <v>14</v>
      </c>
      <c r="I34" s="503" t="s">
        <v>208</v>
      </c>
      <c r="J34" s="499" t="s">
        <v>46</v>
      </c>
      <c r="K34" s="504">
        <v>250000</v>
      </c>
      <c r="L34" s="505">
        <v>1</v>
      </c>
      <c r="M34" s="504">
        <f t="shared" ref="M34" si="9">K34*L34</f>
        <v>250000</v>
      </c>
      <c r="N34" s="504">
        <f t="shared" ref="N34" si="10">M34</f>
        <v>250000</v>
      </c>
      <c r="O34" s="504">
        <v>0</v>
      </c>
      <c r="P34" s="504">
        <v>0</v>
      </c>
      <c r="Q34" s="504">
        <f t="shared" si="8"/>
        <v>250000</v>
      </c>
      <c r="R34" s="506" t="s">
        <v>209</v>
      </c>
    </row>
    <row r="35" spans="1:18" s="4" customFormat="1" ht="43.5" customHeight="1">
      <c r="A35" s="498" t="s">
        <v>12</v>
      </c>
      <c r="B35" s="499">
        <v>2</v>
      </c>
      <c r="C35" s="499">
        <v>10869</v>
      </c>
      <c r="D35" s="500" t="s">
        <v>38</v>
      </c>
      <c r="E35" s="501">
        <v>2496</v>
      </c>
      <c r="F35" s="502" t="s">
        <v>210</v>
      </c>
      <c r="G35" s="499" t="s">
        <v>13</v>
      </c>
      <c r="H35" s="499" t="s">
        <v>14</v>
      </c>
      <c r="I35" s="503" t="s">
        <v>211</v>
      </c>
      <c r="J35" s="499" t="s">
        <v>46</v>
      </c>
      <c r="K35" s="504">
        <v>350000</v>
      </c>
      <c r="L35" s="505">
        <v>1</v>
      </c>
      <c r="M35" s="504">
        <f>K35*L35</f>
        <v>350000</v>
      </c>
      <c r="N35" s="504">
        <f>M35</f>
        <v>350000</v>
      </c>
      <c r="O35" s="504">
        <v>0</v>
      </c>
      <c r="P35" s="504">
        <v>0</v>
      </c>
      <c r="Q35" s="504">
        <f t="shared" si="8"/>
        <v>350000</v>
      </c>
      <c r="R35" s="506" t="s">
        <v>212</v>
      </c>
    </row>
    <row r="36" spans="1:18" s="4" customFormat="1" ht="43.5" customHeight="1">
      <c r="A36" s="498" t="s">
        <v>12</v>
      </c>
      <c r="B36" s="499">
        <v>3</v>
      </c>
      <c r="C36" s="499">
        <v>10869</v>
      </c>
      <c r="D36" s="500" t="s">
        <v>38</v>
      </c>
      <c r="E36" s="501">
        <v>21289</v>
      </c>
      <c r="F36" s="502" t="s">
        <v>130</v>
      </c>
      <c r="G36" s="499" t="s">
        <v>13</v>
      </c>
      <c r="H36" s="499" t="s">
        <v>14</v>
      </c>
      <c r="I36" s="503" t="s">
        <v>213</v>
      </c>
      <c r="J36" s="499" t="s">
        <v>46</v>
      </c>
      <c r="K36" s="504">
        <v>350000</v>
      </c>
      <c r="L36" s="505">
        <v>1</v>
      </c>
      <c r="M36" s="504">
        <f>K36*L36</f>
        <v>350000</v>
      </c>
      <c r="N36" s="504">
        <f>M36</f>
        <v>350000</v>
      </c>
      <c r="O36" s="504">
        <v>0</v>
      </c>
      <c r="P36" s="504">
        <v>0</v>
      </c>
      <c r="Q36" s="504">
        <f t="shared" si="8"/>
        <v>350000</v>
      </c>
      <c r="R36" s="506" t="s">
        <v>214</v>
      </c>
    </row>
    <row r="37" spans="1:18" s="4" customFormat="1" ht="43.5" customHeight="1">
      <c r="A37" s="498" t="s">
        <v>12</v>
      </c>
      <c r="B37" s="499">
        <v>4</v>
      </c>
      <c r="C37" s="499">
        <v>10869</v>
      </c>
      <c r="D37" s="500" t="s">
        <v>38</v>
      </c>
      <c r="E37" s="501">
        <v>2486</v>
      </c>
      <c r="F37" s="502" t="s">
        <v>215</v>
      </c>
      <c r="G37" s="499" t="s">
        <v>13</v>
      </c>
      <c r="H37" s="499" t="s">
        <v>14</v>
      </c>
      <c r="I37" s="503" t="s">
        <v>216</v>
      </c>
      <c r="J37" s="499" t="s">
        <v>46</v>
      </c>
      <c r="K37" s="504">
        <v>350000</v>
      </c>
      <c r="L37" s="505">
        <v>1</v>
      </c>
      <c r="M37" s="504">
        <f>K37*L37</f>
        <v>350000</v>
      </c>
      <c r="N37" s="504">
        <f>M37</f>
        <v>350000</v>
      </c>
      <c r="O37" s="504">
        <v>0</v>
      </c>
      <c r="P37" s="504">
        <v>0</v>
      </c>
      <c r="Q37" s="504">
        <f t="shared" si="8"/>
        <v>350000</v>
      </c>
      <c r="R37" s="506" t="s">
        <v>217</v>
      </c>
    </row>
    <row r="38" spans="1:18" s="4" customFormat="1" ht="43.5" customHeight="1">
      <c r="A38" s="498" t="s">
        <v>12</v>
      </c>
      <c r="B38" s="499">
        <v>5</v>
      </c>
      <c r="C38" s="499">
        <v>10869</v>
      </c>
      <c r="D38" s="500" t="s">
        <v>38</v>
      </c>
      <c r="E38" s="501">
        <v>2492</v>
      </c>
      <c r="F38" s="502" t="s">
        <v>180</v>
      </c>
      <c r="G38" s="499" t="s">
        <v>13</v>
      </c>
      <c r="H38" s="499" t="s">
        <v>14</v>
      </c>
      <c r="I38" s="503" t="s">
        <v>181</v>
      </c>
      <c r="J38" s="499" t="s">
        <v>46</v>
      </c>
      <c r="K38" s="504">
        <v>350000</v>
      </c>
      <c r="L38" s="505">
        <v>1</v>
      </c>
      <c r="M38" s="504">
        <f>K38*L38</f>
        <v>350000</v>
      </c>
      <c r="N38" s="504">
        <f>M38</f>
        <v>350000</v>
      </c>
      <c r="O38" s="504">
        <v>0</v>
      </c>
      <c r="P38" s="504">
        <v>0</v>
      </c>
      <c r="Q38" s="504">
        <f t="shared" si="8"/>
        <v>350000</v>
      </c>
      <c r="R38" s="506" t="s">
        <v>218</v>
      </c>
    </row>
    <row r="39" spans="1:18" s="4" customFormat="1" ht="43.5" customHeight="1">
      <c r="A39" s="484" t="s">
        <v>12</v>
      </c>
      <c r="B39" s="485">
        <v>1</v>
      </c>
      <c r="C39" s="485">
        <v>10870</v>
      </c>
      <c r="D39" s="486" t="s">
        <v>39</v>
      </c>
      <c r="E39" s="487">
        <v>2510</v>
      </c>
      <c r="F39" s="486" t="s">
        <v>605</v>
      </c>
      <c r="G39" s="485" t="s">
        <v>395</v>
      </c>
      <c r="H39" s="485" t="s">
        <v>14</v>
      </c>
      <c r="I39" s="486" t="s">
        <v>606</v>
      </c>
      <c r="J39" s="485" t="s">
        <v>258</v>
      </c>
      <c r="K39" s="507">
        <v>277797</v>
      </c>
      <c r="L39" s="508">
        <v>1</v>
      </c>
      <c r="M39" s="509">
        <f t="shared" ref="M39:M40" si="11">K39*L39</f>
        <v>277797</v>
      </c>
      <c r="N39" s="509">
        <f t="shared" ref="N39:N40" si="12">M39</f>
        <v>277797</v>
      </c>
      <c r="O39" s="509">
        <v>0</v>
      </c>
      <c r="P39" s="493">
        <v>0</v>
      </c>
      <c r="Q39" s="509">
        <f t="shared" si="8"/>
        <v>277797</v>
      </c>
      <c r="R39" s="510" t="s">
        <v>607</v>
      </c>
    </row>
    <row r="40" spans="1:18" s="4" customFormat="1" ht="43.5" customHeight="1">
      <c r="A40" s="484" t="s">
        <v>12</v>
      </c>
      <c r="B40" s="485">
        <v>2</v>
      </c>
      <c r="C40" s="485">
        <v>10870</v>
      </c>
      <c r="D40" s="486" t="s">
        <v>39</v>
      </c>
      <c r="E40" s="487">
        <v>10209</v>
      </c>
      <c r="F40" s="486" t="s">
        <v>595</v>
      </c>
      <c r="G40" s="485" t="s">
        <v>395</v>
      </c>
      <c r="H40" s="485" t="s">
        <v>14</v>
      </c>
      <c r="I40" s="484" t="s">
        <v>606</v>
      </c>
      <c r="J40" s="485" t="s">
        <v>258</v>
      </c>
      <c r="K40" s="493">
        <v>350643.82</v>
      </c>
      <c r="L40" s="508">
        <v>1</v>
      </c>
      <c r="M40" s="493">
        <f t="shared" si="11"/>
        <v>350643.82</v>
      </c>
      <c r="N40" s="493">
        <f t="shared" si="12"/>
        <v>350643.82</v>
      </c>
      <c r="O40" s="493">
        <v>0</v>
      </c>
      <c r="P40" s="493">
        <v>0</v>
      </c>
      <c r="Q40" s="493">
        <f t="shared" si="8"/>
        <v>350643.82</v>
      </c>
      <c r="R40" s="495" t="s">
        <v>608</v>
      </c>
    </row>
    <row r="41" spans="1:18" ht="43.5" customHeight="1">
      <c r="A41" s="484" t="s">
        <v>12</v>
      </c>
      <c r="B41" s="485">
        <v>1</v>
      </c>
      <c r="C41" s="488">
        <v>13817</v>
      </c>
      <c r="D41" s="486" t="s">
        <v>40</v>
      </c>
      <c r="E41" s="511">
        <v>13817</v>
      </c>
      <c r="F41" s="486" t="s">
        <v>40</v>
      </c>
      <c r="G41" s="488" t="s">
        <v>13</v>
      </c>
      <c r="H41" s="485" t="s">
        <v>14</v>
      </c>
      <c r="I41" s="496" t="s">
        <v>648</v>
      </c>
      <c r="J41" s="488" t="s">
        <v>649</v>
      </c>
      <c r="K41" s="512">
        <v>870</v>
      </c>
      <c r="L41" s="513">
        <v>360</v>
      </c>
      <c r="M41" s="512">
        <f t="shared" ref="M41:M44" si="13">K41*L41</f>
        <v>313200</v>
      </c>
      <c r="N41" s="512">
        <f t="shared" ref="N41:N44" si="14">M41</f>
        <v>313200</v>
      </c>
      <c r="O41" s="512">
        <v>0</v>
      </c>
      <c r="P41" s="512">
        <v>0</v>
      </c>
      <c r="Q41" s="512">
        <f t="shared" si="8"/>
        <v>313200</v>
      </c>
      <c r="R41" s="510" t="s">
        <v>650</v>
      </c>
    </row>
    <row r="42" spans="1:18" ht="43.5" customHeight="1">
      <c r="A42" s="484" t="s">
        <v>12</v>
      </c>
      <c r="B42" s="485">
        <v>2</v>
      </c>
      <c r="C42" s="488">
        <v>13817</v>
      </c>
      <c r="D42" s="486" t="s">
        <v>40</v>
      </c>
      <c r="E42" s="511">
        <v>13817</v>
      </c>
      <c r="F42" s="486" t="s">
        <v>40</v>
      </c>
      <c r="G42" s="485" t="s">
        <v>182</v>
      </c>
      <c r="H42" s="485" t="s">
        <v>183</v>
      </c>
      <c r="I42" s="496" t="s">
        <v>651</v>
      </c>
      <c r="J42" s="485" t="s">
        <v>185</v>
      </c>
      <c r="K42" s="493">
        <v>450000</v>
      </c>
      <c r="L42" s="494">
        <v>1</v>
      </c>
      <c r="M42" s="493">
        <f t="shared" si="13"/>
        <v>450000</v>
      </c>
      <c r="N42" s="509">
        <f t="shared" si="14"/>
        <v>450000</v>
      </c>
      <c r="O42" s="512">
        <v>0</v>
      </c>
      <c r="P42" s="512">
        <v>0</v>
      </c>
      <c r="Q42" s="512">
        <f t="shared" si="8"/>
        <v>450000</v>
      </c>
      <c r="R42" s="514" t="s">
        <v>652</v>
      </c>
    </row>
    <row r="43" spans="1:18" ht="43.5" customHeight="1">
      <c r="A43" s="484" t="s">
        <v>12</v>
      </c>
      <c r="B43" s="485">
        <v>3</v>
      </c>
      <c r="C43" s="488">
        <v>13817</v>
      </c>
      <c r="D43" s="486" t="s">
        <v>40</v>
      </c>
      <c r="E43" s="511">
        <v>13817</v>
      </c>
      <c r="F43" s="486" t="s">
        <v>40</v>
      </c>
      <c r="G43" s="485" t="s">
        <v>182</v>
      </c>
      <c r="H43" s="485" t="s">
        <v>183</v>
      </c>
      <c r="I43" s="496" t="s">
        <v>653</v>
      </c>
      <c r="J43" s="488" t="s">
        <v>185</v>
      </c>
      <c r="K43" s="512">
        <v>25000</v>
      </c>
      <c r="L43" s="513">
        <v>2</v>
      </c>
      <c r="M43" s="493">
        <f t="shared" si="13"/>
        <v>50000</v>
      </c>
      <c r="N43" s="509">
        <f t="shared" si="14"/>
        <v>50000</v>
      </c>
      <c r="O43" s="512">
        <v>0</v>
      </c>
      <c r="P43" s="512">
        <v>0</v>
      </c>
      <c r="Q43" s="512">
        <f t="shared" si="8"/>
        <v>50000</v>
      </c>
      <c r="R43" s="514" t="s">
        <v>654</v>
      </c>
    </row>
    <row r="44" spans="1:18" ht="43.5" customHeight="1">
      <c r="A44" s="484" t="s">
        <v>12</v>
      </c>
      <c r="B44" s="485">
        <v>4</v>
      </c>
      <c r="C44" s="488">
        <v>13817</v>
      </c>
      <c r="D44" s="486" t="s">
        <v>40</v>
      </c>
      <c r="E44" s="511">
        <v>2520</v>
      </c>
      <c r="F44" s="486" t="s">
        <v>619</v>
      </c>
      <c r="G44" s="485" t="s">
        <v>13</v>
      </c>
      <c r="H44" s="485" t="s">
        <v>14</v>
      </c>
      <c r="I44" s="496" t="s">
        <v>646</v>
      </c>
      <c r="J44" s="485" t="s">
        <v>655</v>
      </c>
      <c r="K44" s="493">
        <v>870</v>
      </c>
      <c r="L44" s="494">
        <v>295</v>
      </c>
      <c r="M44" s="493">
        <f t="shared" si="13"/>
        <v>256650</v>
      </c>
      <c r="N44" s="509">
        <f t="shared" si="14"/>
        <v>256650</v>
      </c>
      <c r="O44" s="493">
        <v>0</v>
      </c>
      <c r="P44" s="493">
        <v>0</v>
      </c>
      <c r="Q44" s="512">
        <f t="shared" si="8"/>
        <v>256650</v>
      </c>
      <c r="R44" s="495" t="s">
        <v>656</v>
      </c>
    </row>
    <row r="45" spans="1:18" ht="43.5" customHeight="1">
      <c r="A45" s="484" t="s">
        <v>12</v>
      </c>
      <c r="B45" s="485">
        <v>1</v>
      </c>
      <c r="C45" s="485">
        <v>28849</v>
      </c>
      <c r="D45" s="486" t="s">
        <v>41</v>
      </c>
      <c r="E45" s="487">
        <v>28849</v>
      </c>
      <c r="F45" s="486" t="s">
        <v>41</v>
      </c>
      <c r="G45" s="485" t="s">
        <v>182</v>
      </c>
      <c r="H45" s="485" t="s">
        <v>183</v>
      </c>
      <c r="I45" s="484" t="s">
        <v>400</v>
      </c>
      <c r="J45" s="485" t="s">
        <v>235</v>
      </c>
      <c r="K45" s="493">
        <v>100000</v>
      </c>
      <c r="L45" s="515">
        <v>1</v>
      </c>
      <c r="M45" s="493">
        <f t="shared" ref="M45:M47" si="15">K45*L45</f>
        <v>100000</v>
      </c>
      <c r="N45" s="493">
        <f t="shared" ref="N45:N47" si="16">M45</f>
        <v>100000</v>
      </c>
      <c r="O45" s="493">
        <v>0</v>
      </c>
      <c r="P45" s="493">
        <v>0</v>
      </c>
      <c r="Q45" s="493">
        <f t="shared" si="8"/>
        <v>100000</v>
      </c>
      <c r="R45" s="506" t="s">
        <v>401</v>
      </c>
    </row>
    <row r="46" spans="1:18" ht="43.5" customHeight="1">
      <c r="A46" s="498" t="s">
        <v>12</v>
      </c>
      <c r="B46" s="499">
        <v>2</v>
      </c>
      <c r="C46" s="485">
        <v>28849</v>
      </c>
      <c r="D46" s="486" t="s">
        <v>41</v>
      </c>
      <c r="E46" s="487">
        <v>28849</v>
      </c>
      <c r="F46" s="486" t="s">
        <v>41</v>
      </c>
      <c r="G46" s="499" t="s">
        <v>182</v>
      </c>
      <c r="H46" s="499" t="s">
        <v>183</v>
      </c>
      <c r="I46" s="498" t="s">
        <v>402</v>
      </c>
      <c r="J46" s="499" t="s">
        <v>190</v>
      </c>
      <c r="K46" s="504">
        <v>168400</v>
      </c>
      <c r="L46" s="516">
        <v>1</v>
      </c>
      <c r="M46" s="504">
        <f t="shared" si="15"/>
        <v>168400</v>
      </c>
      <c r="N46" s="504">
        <f t="shared" si="16"/>
        <v>168400</v>
      </c>
      <c r="O46" s="504">
        <v>0</v>
      </c>
      <c r="P46" s="504">
        <v>0</v>
      </c>
      <c r="Q46" s="504">
        <f t="shared" si="8"/>
        <v>168400</v>
      </c>
      <c r="R46" s="506" t="s">
        <v>403</v>
      </c>
    </row>
    <row r="47" spans="1:18" ht="43.5" customHeight="1">
      <c r="A47" s="484" t="s">
        <v>12</v>
      </c>
      <c r="B47" s="485">
        <v>3</v>
      </c>
      <c r="C47" s="485">
        <v>28849</v>
      </c>
      <c r="D47" s="486" t="s">
        <v>41</v>
      </c>
      <c r="E47" s="487">
        <v>28849</v>
      </c>
      <c r="F47" s="486" t="s">
        <v>41</v>
      </c>
      <c r="G47" s="485" t="s">
        <v>182</v>
      </c>
      <c r="H47" s="485" t="s">
        <v>183</v>
      </c>
      <c r="I47" s="489" t="s">
        <v>404</v>
      </c>
      <c r="J47" s="485" t="s">
        <v>185</v>
      </c>
      <c r="K47" s="493">
        <v>97000</v>
      </c>
      <c r="L47" s="515">
        <v>1</v>
      </c>
      <c r="M47" s="493">
        <f t="shared" si="15"/>
        <v>97000</v>
      </c>
      <c r="N47" s="493">
        <f t="shared" si="16"/>
        <v>97000</v>
      </c>
      <c r="O47" s="493">
        <v>0</v>
      </c>
      <c r="P47" s="493">
        <v>0</v>
      </c>
      <c r="Q47" s="493">
        <f t="shared" si="8"/>
        <v>97000</v>
      </c>
      <c r="R47" s="495" t="s">
        <v>405</v>
      </c>
    </row>
    <row r="48" spans="1:18" s="4" customFormat="1" ht="43.5" customHeight="1">
      <c r="A48" s="484" t="s">
        <v>12</v>
      </c>
      <c r="B48" s="485">
        <v>1</v>
      </c>
      <c r="C48" s="485">
        <v>28850</v>
      </c>
      <c r="D48" s="486" t="s">
        <v>42</v>
      </c>
      <c r="E48" s="487">
        <v>28850</v>
      </c>
      <c r="F48" s="486" t="s">
        <v>42</v>
      </c>
      <c r="G48" s="485" t="s">
        <v>182</v>
      </c>
      <c r="H48" s="485" t="s">
        <v>183</v>
      </c>
      <c r="I48" s="489" t="s">
        <v>291</v>
      </c>
      <c r="J48" s="485" t="s">
        <v>185</v>
      </c>
      <c r="K48" s="493">
        <v>805000</v>
      </c>
      <c r="L48" s="494">
        <v>1</v>
      </c>
      <c r="M48" s="493">
        <f t="shared" ref="M48:M50" si="17">K48*L48</f>
        <v>805000</v>
      </c>
      <c r="N48" s="493">
        <f t="shared" ref="N48:N50" si="18">M48</f>
        <v>805000</v>
      </c>
      <c r="O48" s="493">
        <v>0</v>
      </c>
      <c r="P48" s="493">
        <v>0</v>
      </c>
      <c r="Q48" s="493">
        <f t="shared" si="8"/>
        <v>805000</v>
      </c>
      <c r="R48" s="495" t="s">
        <v>292</v>
      </c>
    </row>
    <row r="49" spans="1:18" s="4" customFormat="1" ht="43.5" customHeight="1">
      <c r="A49" s="484" t="s">
        <v>12</v>
      </c>
      <c r="B49" s="485">
        <v>2</v>
      </c>
      <c r="C49" s="485">
        <v>28850</v>
      </c>
      <c r="D49" s="486" t="s">
        <v>42</v>
      </c>
      <c r="E49" s="487">
        <v>28850</v>
      </c>
      <c r="F49" s="486" t="s">
        <v>42</v>
      </c>
      <c r="G49" s="485" t="s">
        <v>182</v>
      </c>
      <c r="H49" s="485" t="s">
        <v>183</v>
      </c>
      <c r="I49" s="489" t="s">
        <v>293</v>
      </c>
      <c r="J49" s="485" t="s">
        <v>185</v>
      </c>
      <c r="K49" s="493">
        <v>1240000</v>
      </c>
      <c r="L49" s="494">
        <v>1</v>
      </c>
      <c r="M49" s="493">
        <f t="shared" si="17"/>
        <v>1240000</v>
      </c>
      <c r="N49" s="493">
        <f t="shared" si="18"/>
        <v>1240000</v>
      </c>
      <c r="O49" s="493">
        <v>0</v>
      </c>
      <c r="P49" s="493">
        <v>0</v>
      </c>
      <c r="Q49" s="493">
        <f t="shared" si="8"/>
        <v>1240000</v>
      </c>
      <c r="R49" s="495" t="s">
        <v>294</v>
      </c>
    </row>
    <row r="50" spans="1:18" s="4" customFormat="1" ht="43.5" customHeight="1">
      <c r="A50" s="484" t="s">
        <v>12</v>
      </c>
      <c r="B50" s="485">
        <v>3</v>
      </c>
      <c r="C50" s="485">
        <v>28850</v>
      </c>
      <c r="D50" s="486" t="s">
        <v>42</v>
      </c>
      <c r="E50" s="487">
        <v>28850</v>
      </c>
      <c r="F50" s="486" t="s">
        <v>42</v>
      </c>
      <c r="G50" s="485" t="s">
        <v>182</v>
      </c>
      <c r="H50" s="485" t="s">
        <v>183</v>
      </c>
      <c r="I50" s="517" t="s">
        <v>296</v>
      </c>
      <c r="J50" s="485" t="s">
        <v>185</v>
      </c>
      <c r="K50" s="493">
        <v>130000</v>
      </c>
      <c r="L50" s="494">
        <v>6</v>
      </c>
      <c r="M50" s="493">
        <f t="shared" si="17"/>
        <v>780000</v>
      </c>
      <c r="N50" s="493">
        <f t="shared" si="18"/>
        <v>780000</v>
      </c>
      <c r="O50" s="493">
        <v>0</v>
      </c>
      <c r="P50" s="493">
        <v>0</v>
      </c>
      <c r="Q50" s="493">
        <f t="shared" si="8"/>
        <v>780000</v>
      </c>
      <c r="R50" s="495" t="s">
        <v>808</v>
      </c>
    </row>
  </sheetData>
  <mergeCells count="16">
    <mergeCell ref="N4:Q4"/>
    <mergeCell ref="A1:R1"/>
    <mergeCell ref="A2:R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23622047244094491" right="0.23622047244094491" top="0.74803149606299213" bottom="0.55118110236220474" header="0.31496062992125984" footer="0.31496062992125984"/>
  <pageSetup paperSize="9" scale="52" fitToHeight="0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92249-8AA3-4A42-AD3B-98907F2CF19B}">
  <dimension ref="A1:I15"/>
  <sheetViews>
    <sheetView showGridLines="0" topLeftCell="A4" zoomScale="130" zoomScaleNormal="130" workbookViewId="0">
      <selection activeCell="L8" sqref="L8"/>
    </sheetView>
  </sheetViews>
  <sheetFormatPr defaultColWidth="9" defaultRowHeight="21"/>
  <cols>
    <col min="1" max="1" width="13" style="1" bestFit="1" customWidth="1"/>
    <col min="2" max="2" width="10.8984375" style="1" bestFit="1" customWidth="1"/>
    <col min="3" max="3" width="7.69921875" style="1" customWidth="1"/>
    <col min="4" max="7" width="14.3984375" style="1" customWidth="1"/>
    <col min="8" max="8" width="14" style="404" customWidth="1"/>
    <col min="9" max="16384" width="9" style="1"/>
  </cols>
  <sheetData>
    <row r="1" spans="1:9" ht="46.5" customHeight="1">
      <c r="A1" s="537" t="s">
        <v>693</v>
      </c>
      <c r="B1" s="538"/>
      <c r="C1" s="538"/>
      <c r="D1" s="538"/>
      <c r="E1" s="538"/>
      <c r="F1" s="538"/>
      <c r="G1" s="538"/>
    </row>
    <row r="2" spans="1:9" ht="21.6" thickBot="1"/>
    <row r="3" spans="1:9">
      <c r="A3" s="539" t="s">
        <v>694</v>
      </c>
      <c r="B3" s="540"/>
      <c r="C3" s="541"/>
      <c r="D3" s="542" t="s">
        <v>695</v>
      </c>
      <c r="E3" s="543"/>
      <c r="F3" s="543"/>
      <c r="G3" s="544"/>
    </row>
    <row r="4" spans="1:9" s="295" customFormat="1" ht="43.5" customHeight="1" thickBot="1">
      <c r="A4" s="290" t="s">
        <v>696</v>
      </c>
      <c r="B4" s="291" t="s">
        <v>697</v>
      </c>
      <c r="C4" s="292" t="s">
        <v>0</v>
      </c>
      <c r="D4" s="290" t="s">
        <v>698</v>
      </c>
      <c r="E4" s="291" t="s">
        <v>699</v>
      </c>
      <c r="F4" s="291" t="s">
        <v>700</v>
      </c>
      <c r="G4" s="293" t="s">
        <v>17</v>
      </c>
      <c r="H4" s="405"/>
      <c r="I4" s="294"/>
    </row>
    <row r="5" spans="1:9">
      <c r="A5" s="296">
        <v>10699</v>
      </c>
      <c r="B5" s="297" t="s">
        <v>657</v>
      </c>
      <c r="C5" s="298" t="s">
        <v>12</v>
      </c>
      <c r="D5" s="299">
        <v>12962751.289999999</v>
      </c>
      <c r="E5" s="300">
        <v>3703643.23</v>
      </c>
      <c r="F5" s="300">
        <v>1851821.61</v>
      </c>
      <c r="G5" s="301">
        <f>SUM(D5:F5)</f>
        <v>18518216.129999999</v>
      </c>
    </row>
    <row r="6" spans="1:9">
      <c r="A6" s="302">
        <v>10866</v>
      </c>
      <c r="B6" s="303" t="s">
        <v>35</v>
      </c>
      <c r="C6" s="304" t="s">
        <v>12</v>
      </c>
      <c r="D6" s="305">
        <v>1703719.87</v>
      </c>
      <c r="E6" s="306">
        <v>486777.11</v>
      </c>
      <c r="F6" s="306">
        <v>243388.55</v>
      </c>
      <c r="G6" s="307">
        <f t="shared" ref="G6:G13" si="0">SUM(D6:F6)</f>
        <v>2433885.5299999998</v>
      </c>
    </row>
    <row r="7" spans="1:9">
      <c r="A7" s="302">
        <v>10867</v>
      </c>
      <c r="B7" s="303" t="s">
        <v>36</v>
      </c>
      <c r="C7" s="304" t="s">
        <v>12</v>
      </c>
      <c r="D7" s="305">
        <v>2373140.1800000002</v>
      </c>
      <c r="E7" s="306">
        <v>678040.05</v>
      </c>
      <c r="F7" s="306">
        <v>339020.03</v>
      </c>
      <c r="G7" s="307">
        <f t="shared" si="0"/>
        <v>3390200.2600000007</v>
      </c>
    </row>
    <row r="8" spans="1:9">
      <c r="A8" s="302">
        <v>10868</v>
      </c>
      <c r="B8" s="303" t="s">
        <v>37</v>
      </c>
      <c r="C8" s="304" t="s">
        <v>12</v>
      </c>
      <c r="D8" s="305">
        <v>3253726.89</v>
      </c>
      <c r="E8" s="306">
        <v>929636.25</v>
      </c>
      <c r="F8" s="306">
        <v>464818.13</v>
      </c>
      <c r="G8" s="307">
        <f t="shared" si="0"/>
        <v>4648181.2700000005</v>
      </c>
    </row>
    <row r="9" spans="1:9">
      <c r="A9" s="302">
        <v>10869</v>
      </c>
      <c r="B9" s="303" t="s">
        <v>38</v>
      </c>
      <c r="C9" s="304" t="s">
        <v>12</v>
      </c>
      <c r="D9" s="305">
        <v>3565125.89</v>
      </c>
      <c r="E9" s="306">
        <v>1018607.4</v>
      </c>
      <c r="F9" s="306">
        <v>509303.7</v>
      </c>
      <c r="G9" s="307">
        <f t="shared" si="0"/>
        <v>5093036.99</v>
      </c>
    </row>
    <row r="10" spans="1:9">
      <c r="A10" s="302">
        <v>10870</v>
      </c>
      <c r="B10" s="303" t="s">
        <v>39</v>
      </c>
      <c r="C10" s="304" t="s">
        <v>12</v>
      </c>
      <c r="D10" s="305">
        <v>5493738.0199999996</v>
      </c>
      <c r="E10" s="306">
        <v>1569639.43</v>
      </c>
      <c r="F10" s="306">
        <v>784819.72</v>
      </c>
      <c r="G10" s="307">
        <f t="shared" si="0"/>
        <v>7848197.169999999</v>
      </c>
    </row>
    <row r="11" spans="1:9">
      <c r="A11" s="302">
        <v>13817</v>
      </c>
      <c r="B11" s="303" t="s">
        <v>40</v>
      </c>
      <c r="C11" s="304" t="s">
        <v>12</v>
      </c>
      <c r="D11" s="305">
        <v>2532996.89</v>
      </c>
      <c r="E11" s="306">
        <v>723713.4</v>
      </c>
      <c r="F11" s="306">
        <v>361856.7</v>
      </c>
      <c r="G11" s="307">
        <f t="shared" si="0"/>
        <v>3618566.99</v>
      </c>
    </row>
    <row r="12" spans="1:9">
      <c r="A12" s="302">
        <v>28849</v>
      </c>
      <c r="B12" s="303" t="s">
        <v>41</v>
      </c>
      <c r="C12" s="304" t="s">
        <v>12</v>
      </c>
      <c r="D12" s="305">
        <v>1534535.55</v>
      </c>
      <c r="E12" s="306">
        <v>438438.73</v>
      </c>
      <c r="F12" s="306">
        <v>219219.36</v>
      </c>
      <c r="G12" s="307">
        <f t="shared" si="0"/>
        <v>2192193.64</v>
      </c>
    </row>
    <row r="13" spans="1:9">
      <c r="A13" s="302">
        <v>28850</v>
      </c>
      <c r="B13" s="303" t="s">
        <v>42</v>
      </c>
      <c r="C13" s="304" t="s">
        <v>12</v>
      </c>
      <c r="D13" s="305">
        <v>1126291.22</v>
      </c>
      <c r="E13" s="306">
        <v>321797.49</v>
      </c>
      <c r="F13" s="306">
        <v>160898.74</v>
      </c>
      <c r="G13" s="307">
        <f t="shared" si="0"/>
        <v>1608987.45</v>
      </c>
    </row>
    <row r="14" spans="1:9" s="15" customFormat="1" ht="21.6" thickBot="1">
      <c r="A14" s="545" t="s">
        <v>701</v>
      </c>
      <c r="B14" s="546"/>
      <c r="C14" s="547"/>
      <c r="D14" s="308">
        <v>34546025.799999997</v>
      </c>
      <c r="E14" s="309">
        <v>9870293.0899999999</v>
      </c>
      <c r="F14" s="309">
        <v>4935146.54</v>
      </c>
      <c r="G14" s="310">
        <f>SUM(G5:G13)</f>
        <v>49351465.430000007</v>
      </c>
      <c r="H14" s="406"/>
    </row>
    <row r="15" spans="1:9">
      <c r="A15" s="311">
        <v>44762.579351851855</v>
      </c>
      <c r="E15" s="29"/>
    </row>
  </sheetData>
  <mergeCells count="4">
    <mergeCell ref="A1:G1"/>
    <mergeCell ref="A3:C3"/>
    <mergeCell ref="D3:G3"/>
    <mergeCell ref="A14:C1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&amp;R&amp;"TH SarabunIT๙,Regular"&amp;16เอกสาร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7D91-754A-43C2-B873-FDBCE3B920A9}">
  <sheetPr>
    <tabColor theme="9"/>
    <pageSetUpPr fitToPage="1"/>
  </sheetPr>
  <dimension ref="A1:U26"/>
  <sheetViews>
    <sheetView tabSelected="1" zoomScale="80" zoomScaleNormal="80" workbookViewId="0">
      <selection activeCell="A14" sqref="A14"/>
    </sheetView>
  </sheetViews>
  <sheetFormatPr defaultColWidth="13.5" defaultRowHeight="24.6"/>
  <cols>
    <col min="1" max="1" width="22.3984375" style="81" bestFit="1" customWidth="1"/>
    <col min="2" max="2" width="9" style="79" bestFit="1" customWidth="1"/>
    <col min="3" max="3" width="13.69921875" style="81" bestFit="1" customWidth="1"/>
    <col min="4" max="4" width="12.59765625" style="81" bestFit="1" customWidth="1"/>
    <col min="5" max="5" width="13.69921875" style="81" bestFit="1" customWidth="1"/>
    <col min="6" max="7" width="12.59765625" style="81" bestFit="1" customWidth="1"/>
    <col min="8" max="8" width="13.69921875" style="81" bestFit="1" customWidth="1"/>
    <col min="9" max="10" width="12.59765625" style="81" bestFit="1" customWidth="1"/>
    <col min="11" max="14" width="13.69921875" style="81" bestFit="1" customWidth="1"/>
    <col min="15" max="15" width="13.5" style="81"/>
    <col min="16" max="16" width="13.69921875" style="86" bestFit="1" customWidth="1"/>
    <col min="17" max="21" width="12.59765625" style="86" bestFit="1" customWidth="1"/>
    <col min="22" max="16384" width="13.5" style="81"/>
  </cols>
  <sheetData>
    <row r="1" spans="1:21" s="84" customFormat="1" ht="30">
      <c r="A1" s="550" t="s">
        <v>43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P1" s="87"/>
      <c r="Q1" s="87"/>
      <c r="R1" s="87"/>
      <c r="S1" s="87"/>
      <c r="T1" s="87"/>
      <c r="U1" s="87"/>
    </row>
    <row r="2" spans="1:21" s="78" customFormat="1">
      <c r="A2" s="551" t="s">
        <v>31</v>
      </c>
      <c r="B2" s="551"/>
      <c r="C2" s="549" t="s">
        <v>24</v>
      </c>
      <c r="D2" s="549"/>
      <c r="E2" s="549"/>
      <c r="F2" s="549" t="s">
        <v>26</v>
      </c>
      <c r="G2" s="549"/>
      <c r="H2" s="549"/>
      <c r="I2" s="549" t="s">
        <v>25</v>
      </c>
      <c r="J2" s="549"/>
      <c r="K2" s="549"/>
      <c r="L2" s="549" t="s">
        <v>17</v>
      </c>
      <c r="M2" s="549"/>
      <c r="N2" s="549"/>
      <c r="P2" s="548" t="s">
        <v>343</v>
      </c>
      <c r="Q2" s="548"/>
      <c r="R2" s="548"/>
      <c r="S2" s="548"/>
      <c r="T2" s="548"/>
      <c r="U2" s="548"/>
    </row>
    <row r="3" spans="1:21" s="79" customFormat="1">
      <c r="A3" s="221" t="s">
        <v>34</v>
      </c>
      <c r="B3" s="221" t="s">
        <v>33</v>
      </c>
      <c r="C3" s="222" t="s">
        <v>29</v>
      </c>
      <c r="D3" s="222" t="s">
        <v>30</v>
      </c>
      <c r="E3" s="222" t="s">
        <v>17</v>
      </c>
      <c r="F3" s="222" t="s">
        <v>29</v>
      </c>
      <c r="G3" s="222" t="s">
        <v>30</v>
      </c>
      <c r="H3" s="222" t="s">
        <v>17</v>
      </c>
      <c r="I3" s="222" t="s">
        <v>29</v>
      </c>
      <c r="J3" s="222" t="s">
        <v>30</v>
      </c>
      <c r="K3" s="222" t="s">
        <v>17</v>
      </c>
      <c r="L3" s="222" t="s">
        <v>29</v>
      </c>
      <c r="M3" s="222" t="s">
        <v>30</v>
      </c>
      <c r="N3" s="222" t="s">
        <v>17</v>
      </c>
      <c r="P3" s="80" t="s">
        <v>52</v>
      </c>
      <c r="Q3" s="80" t="s">
        <v>342</v>
      </c>
      <c r="R3" s="80" t="s">
        <v>0</v>
      </c>
      <c r="S3" s="80" t="s">
        <v>342</v>
      </c>
      <c r="T3" s="80" t="s">
        <v>54</v>
      </c>
      <c r="U3" s="80" t="s">
        <v>342</v>
      </c>
    </row>
    <row r="4" spans="1:21">
      <c r="A4" s="89" t="s">
        <v>32</v>
      </c>
      <c r="B4" s="88">
        <v>10699</v>
      </c>
      <c r="C4" s="82">
        <f>SUMIFS(แผนแยกรายหน่วย!$F$2:$F$118,แผนแยกรายหน่วย!$A$2:$A$118,สรุปแผนคำขอ!$B4,แผนแยกรายหน่วย!$E$2:$E$118,สรุปแผนคำขอ!$C$3)</f>
        <v>12962751.289999999</v>
      </c>
      <c r="D4" s="82">
        <f>SUMIFS(แผนแยกรายหน่วย!$F$2:$F$118,แผนแยกรายหน่วย!$A$2:$A$118,สรุปแผนคำขอ!$B4,แผนแยกรายหน่วย!$E$2:$E$118,สรุปแผนคำขอ!$D$3)</f>
        <v>0</v>
      </c>
      <c r="E4" s="82">
        <f>SUM($C4:$D4)</f>
        <v>12962751.289999999</v>
      </c>
      <c r="F4" s="82">
        <f>SUMIFS(แผนแยกรายหน่วย!$G$2:$G$118,แผนแยกรายหน่วย!$A$2:$A$118,สรุปแผนคำขอ!$B4,แผนแยกรายหน่วย!$E$2:$E$118,สรุปแผนคำขอ!$F$3)</f>
        <v>0</v>
      </c>
      <c r="G4" s="82">
        <f>SUMIFS(แผนแยกรายหน่วย!$G$2:$G$118,แผนแยกรายหน่วย!$A$2:$A$118,สรุปแผนคำขอ!$B4,แผนแยกรายหน่วย!$E$2:$E$118,สรุปแผนคำขอ!$G$3)</f>
        <v>2510000</v>
      </c>
      <c r="H4" s="82">
        <f>SUM($F4:$G4)</f>
        <v>2510000</v>
      </c>
      <c r="I4" s="82">
        <f>SUMIFS(แผนแยกรายหน่วย!$H$2:$H$118,แผนแยกรายหน่วย!$A$2:$A$118,สรุปแผนคำขอ!$B4,แผนแยกรายหน่วย!$E$2:$E$118,สรุปแผนคำขอ!$I$3)</f>
        <v>0</v>
      </c>
      <c r="J4" s="82">
        <f>SUMIFS(แผนแยกรายหน่วย!$H$2:$H$118,แผนแยกรายหน่วย!$A$2:$A$118,สรุปแผนคำขอ!$B4,แผนแยกรายหน่วย!$E$2:$E$118,สรุปแผนคำขอ!$J$3)</f>
        <v>1770000</v>
      </c>
      <c r="K4" s="82">
        <f>SUM($I4:$J4)</f>
        <v>1770000</v>
      </c>
      <c r="L4" s="85">
        <f>SUM($C4,$F4,$I4)</f>
        <v>12962751.289999999</v>
      </c>
      <c r="M4" s="85">
        <f>SUM($D4,$G4,$J4)</f>
        <v>4280000</v>
      </c>
      <c r="N4" s="85">
        <f>SUM($L4:$M4)</f>
        <v>17242751.289999999</v>
      </c>
      <c r="P4" s="82">
        <v>12962751.289999999</v>
      </c>
      <c r="Q4" s="82">
        <f>P4-E4</f>
        <v>0</v>
      </c>
      <c r="R4" s="82">
        <v>3703643.23</v>
      </c>
      <c r="S4" s="82">
        <f>R4-H4</f>
        <v>1193643.23</v>
      </c>
      <c r="T4" s="82">
        <v>1851821.61</v>
      </c>
      <c r="U4" s="82">
        <f>T4-K4</f>
        <v>81821.610000000102</v>
      </c>
    </row>
    <row r="5" spans="1:21">
      <c r="A5" s="89" t="s">
        <v>35</v>
      </c>
      <c r="B5" s="88">
        <v>10866</v>
      </c>
      <c r="C5" s="82">
        <f>SUMIFS(แผนแยกรายหน่วย!$F$2:$F$118,แผนแยกรายหน่วย!$A$2:$A$118,สรุปแผนคำขอ!$B5,แผนแยกรายหน่วย!$E$2:$E$118,สรุปแผนคำขอ!$C$3)</f>
        <v>1192603.9100000001</v>
      </c>
      <c r="D5" s="82">
        <f>SUMIFS(แผนแยกรายหน่วย!$F$2:$F$118,แผนแยกรายหน่วย!$A$2:$A$118,สรุปแผนคำขอ!$B5,แผนแยกรายหน่วย!$E$2:$E$118,สรุปแผนคำขอ!$D$3)</f>
        <v>511115.96</v>
      </c>
      <c r="E5" s="82">
        <f t="shared" ref="E5:E12" si="0">SUM($C5:$D5)</f>
        <v>1703719.87</v>
      </c>
      <c r="F5" s="82">
        <f>SUMIFS(แผนแยกรายหน่วย!$G$2:$G$118,แผนแยกรายหน่วย!$A$2:$A$118,สรุปแผนคำขอ!$B5,แผนแยกรายหน่วย!$E$2:$E$118,สรุปแผนคำขอ!$F$3)</f>
        <v>300000</v>
      </c>
      <c r="G5" s="82">
        <f>SUMIFS(แผนแยกรายหน่วย!$G$2:$G$118,แผนแยกรายหน่วย!$A$2:$A$118,สรุปแผนคำขอ!$B5,แผนแยกรายหน่วย!$E$2:$E$118,สรุปแผนคำขอ!$G$3)</f>
        <v>631000</v>
      </c>
      <c r="H5" s="82">
        <f t="shared" ref="H5:H12" si="1">SUM($F5:$G5)</f>
        <v>931000</v>
      </c>
      <c r="I5" s="82">
        <f>SUMIFS(แผนแยกรายหน่วย!$H$2:$H$118,แผนแยกรายหน่วย!$A$2:$A$118,สรุปแผนคำขอ!$B5,แผนแยกรายหน่วย!$E$2:$E$118,สรุปแผนคำขอ!$I$3)</f>
        <v>760000</v>
      </c>
      <c r="J5" s="82">
        <f>SUMIFS(แผนแยกรายหน่วย!$H$2:$H$118,แผนแยกรายหน่วย!$A$2:$A$118,สรุปแผนคำขอ!$B5,แผนแยกรายหน่วย!$E$2:$E$118,สรุปแผนคำขอ!$J$3)</f>
        <v>430080</v>
      </c>
      <c r="K5" s="82">
        <f t="shared" ref="K5:K12" si="2">SUM($I5:$J5)</f>
        <v>1190080</v>
      </c>
      <c r="L5" s="85">
        <f t="shared" ref="L5:L12" si="3">SUM($C5,$F5,$I5)</f>
        <v>2252603.91</v>
      </c>
      <c r="M5" s="85">
        <f t="shared" ref="M5:M12" si="4">SUM($D5,$G5,$J5)</f>
        <v>1572195.96</v>
      </c>
      <c r="N5" s="85">
        <f t="shared" ref="N5:N12" si="5">SUM($L5:$M5)</f>
        <v>3824799.87</v>
      </c>
      <c r="P5" s="82">
        <v>1703719.87</v>
      </c>
      <c r="Q5" s="82">
        <f t="shared" ref="Q5:Q13" si="6">P5-E5</f>
        <v>0</v>
      </c>
      <c r="R5" s="82">
        <v>486777.11</v>
      </c>
      <c r="S5" s="82">
        <f t="shared" ref="S5:S13" si="7">R5-H5</f>
        <v>-444222.89</v>
      </c>
      <c r="T5" s="82">
        <v>243388.55</v>
      </c>
      <c r="U5" s="82">
        <f t="shared" ref="U5:U13" si="8">T5-K5</f>
        <v>-946691.45</v>
      </c>
    </row>
    <row r="6" spans="1:21" s="78" customFormat="1">
      <c r="A6" s="89" t="s">
        <v>36</v>
      </c>
      <c r="B6" s="88">
        <v>10867</v>
      </c>
      <c r="C6" s="82">
        <f>SUMIFS(แผนแยกรายหน่วย!$F$2:$F$118,แผนแยกรายหน่วย!$A$2:$A$118,สรุปแผนคำขอ!$B6,แผนแยกรายหน่วย!$E$2:$E$118,สรุปแผนคำขอ!$C$3)</f>
        <v>2373140.1799999997</v>
      </c>
      <c r="D6" s="82">
        <f>SUMIFS(แผนแยกรายหน่วย!$F$2:$F$118,แผนแยกรายหน่วย!$A$2:$A$118,สรุปแผนคำขอ!$B6,แผนแยกรายหน่วย!$E$2:$E$118,สรุปแผนคำขอ!$D$3)</f>
        <v>0</v>
      </c>
      <c r="E6" s="82">
        <f t="shared" si="0"/>
        <v>2373140.1799999997</v>
      </c>
      <c r="F6" s="82">
        <f>SUMIFS(แผนแยกรายหน่วย!$G$2:$G$118,แผนแยกรายหน่วย!$A$2:$A$118,สรุปแผนคำขอ!$B6,แผนแยกรายหน่วย!$E$2:$E$118,สรุปแผนคำขอ!$F$3)</f>
        <v>0</v>
      </c>
      <c r="G6" s="82">
        <f>SUMIFS(แผนแยกรายหน่วย!$G$2:$G$118,แผนแยกรายหน่วย!$A$2:$A$118,สรุปแผนคำขอ!$B6,แผนแยกรายหน่วย!$E$2:$E$118,สรุปแผนคำขอ!$G$3)</f>
        <v>678040.05</v>
      </c>
      <c r="H6" s="82">
        <f t="shared" si="1"/>
        <v>678040.05</v>
      </c>
      <c r="I6" s="82">
        <f>SUMIFS(แผนแยกรายหน่วย!$H$2:$H$118,แผนแยกรายหน่วย!$A$2:$A$118,สรุปแผนคำขอ!$B6,แผนแยกรายหน่วย!$E$2:$E$118,สรุปแผนคำขอ!$I$3)</f>
        <v>0</v>
      </c>
      <c r="J6" s="82">
        <f>SUMIFS(แผนแยกรายหน่วย!$H$2:$H$118,แผนแยกรายหน่วย!$A$2:$A$118,สรุปแผนคำขอ!$B6,แผนแยกรายหน่วย!$E$2:$E$118,สรุปแผนคำขอ!$J$3)</f>
        <v>340480</v>
      </c>
      <c r="K6" s="82">
        <f t="shared" si="2"/>
        <v>340480</v>
      </c>
      <c r="L6" s="85">
        <f t="shared" si="3"/>
        <v>2373140.1799999997</v>
      </c>
      <c r="M6" s="85">
        <f t="shared" si="4"/>
        <v>1018520.05</v>
      </c>
      <c r="N6" s="85">
        <f t="shared" si="5"/>
        <v>3391660.2299999995</v>
      </c>
      <c r="P6" s="83">
        <v>2373140.1800000002</v>
      </c>
      <c r="Q6" s="82">
        <f t="shared" si="6"/>
        <v>0</v>
      </c>
      <c r="R6" s="83">
        <v>678040.05</v>
      </c>
      <c r="S6" s="82">
        <f t="shared" si="7"/>
        <v>0</v>
      </c>
      <c r="T6" s="83">
        <v>339020.03</v>
      </c>
      <c r="U6" s="82">
        <f t="shared" si="8"/>
        <v>-1459.9699999999721</v>
      </c>
    </row>
    <row r="7" spans="1:21">
      <c r="A7" s="89" t="s">
        <v>37</v>
      </c>
      <c r="B7" s="88">
        <v>10868</v>
      </c>
      <c r="C7" s="82">
        <f>SUMIFS(แผนแยกรายหน่วย!$F$2:$F$118,แผนแยกรายหน่วย!$A$2:$A$118,สรุปแผนคำขอ!$B7,แผนแยกรายหน่วย!$E$2:$E$118,สรุปแผนคำขอ!$C$3)</f>
        <v>2742826.89</v>
      </c>
      <c r="D7" s="82">
        <f>SUMIFS(แผนแยกรายหน่วย!$F$2:$F$118,แผนแยกรายหน่วย!$A$2:$A$118,สรุปแผนคำขอ!$B7,แผนแยกรายหน่วย!$E$2:$E$118,สรุปแผนคำขอ!$D$3)</f>
        <v>510900</v>
      </c>
      <c r="E7" s="82">
        <f t="shared" si="0"/>
        <v>3253726.89</v>
      </c>
      <c r="F7" s="82">
        <f>SUMIFS(แผนแยกรายหน่วย!$G$2:$G$118,แผนแยกรายหน่วย!$A$2:$A$118,สรุปแผนคำขอ!$B7,แผนแยกรายหน่วย!$E$2:$E$118,สรุปแผนคำขอ!$F$3)</f>
        <v>835436.25</v>
      </c>
      <c r="G7" s="82">
        <f>SUMIFS(แผนแยกรายหน่วย!$G$2:$G$118,แผนแยกรายหน่วย!$A$2:$A$118,สรุปแผนคำขอ!$B7,แผนแยกรายหน่วย!$E$2:$E$118,สรุปแผนคำขอ!$G$3)</f>
        <v>94200</v>
      </c>
      <c r="H7" s="82">
        <f t="shared" si="1"/>
        <v>929636.25</v>
      </c>
      <c r="I7" s="82">
        <f>SUMIFS(แผนแยกรายหน่วย!$H$2:$H$118,แผนแยกรายหน่วย!$A$2:$A$118,สรุปแผนคำขอ!$B7,แผนแยกรายหน่วย!$E$2:$E$118,สรุปแผนคำขอ!$I$3)</f>
        <v>805000</v>
      </c>
      <c r="J7" s="82">
        <f>SUMIFS(แผนแยกรายหน่วย!$H$2:$H$118,แผนแยกรายหน่วย!$A$2:$A$118,สรุปแผนคำขอ!$B7,แผนแยกรายหน่วย!$E$2:$E$118,สรุปแผนคำขอ!$J$3)</f>
        <v>0</v>
      </c>
      <c r="K7" s="82">
        <f t="shared" si="2"/>
        <v>805000</v>
      </c>
      <c r="L7" s="85">
        <f t="shared" si="3"/>
        <v>4383263.1400000006</v>
      </c>
      <c r="M7" s="85">
        <f t="shared" si="4"/>
        <v>605100</v>
      </c>
      <c r="N7" s="85">
        <f t="shared" si="5"/>
        <v>4988363.1400000006</v>
      </c>
      <c r="P7" s="82">
        <v>3253726.89</v>
      </c>
      <c r="Q7" s="82">
        <f t="shared" si="6"/>
        <v>0</v>
      </c>
      <c r="R7" s="82">
        <v>929636.25</v>
      </c>
      <c r="S7" s="82">
        <f t="shared" si="7"/>
        <v>0</v>
      </c>
      <c r="T7" s="82">
        <v>464818.13</v>
      </c>
      <c r="U7" s="82">
        <f t="shared" si="8"/>
        <v>-340181.87</v>
      </c>
    </row>
    <row r="8" spans="1:21">
      <c r="A8" s="89" t="s">
        <v>38</v>
      </c>
      <c r="B8" s="88">
        <v>10869</v>
      </c>
      <c r="C8" s="82">
        <f>SUMIFS(แผนแยกรายหน่วย!$F$2:$F$118,แผนแยกรายหน่วย!$A$2:$A$118,สรุปแผนคำขอ!$B8,แผนแยกรายหน่วย!$E$2:$E$118,สรุปแผนคำขอ!$C$3)</f>
        <v>2065125.8900000001</v>
      </c>
      <c r="D8" s="82">
        <f>SUMIFS(แผนแยกรายหน่วย!$F$2:$F$118,แผนแยกรายหน่วย!$A$2:$A$118,สรุปแผนคำขอ!$B8,แผนแยกรายหน่วย!$E$2:$E$118,สรุปแผนคำขอ!$D$3)</f>
        <v>1500000</v>
      </c>
      <c r="E8" s="82">
        <f t="shared" si="0"/>
        <v>3565125.89</v>
      </c>
      <c r="F8" s="82">
        <f>SUMIFS(แผนแยกรายหน่วย!$G$2:$G$118,แผนแยกรายหน่วย!$A$2:$A$118,สรุปแผนคำขอ!$B8,แผนแยกรายหน่วย!$E$2:$E$118,สรุปแผนคำขอ!$F$3)</f>
        <v>0</v>
      </c>
      <c r="G8" s="82">
        <f>SUMIFS(แผนแยกรายหน่วย!$G$2:$G$118,แผนแยกรายหน่วย!$A$2:$A$118,สรุปแผนคำขอ!$B8,แผนแยกรายหน่วย!$E$2:$E$118,สรุปแผนคำขอ!$G$3)</f>
        <v>1500000</v>
      </c>
      <c r="H8" s="82">
        <f t="shared" si="1"/>
        <v>1500000</v>
      </c>
      <c r="I8" s="82">
        <f>SUMIFS(แผนแยกรายหน่วย!$H$2:$H$118,แผนแยกรายหน่วย!$A$2:$A$118,สรุปแผนคำขอ!$B8,แผนแยกรายหน่วย!$E$2:$E$118,สรุปแผนคำขอ!$I$3)</f>
        <v>0</v>
      </c>
      <c r="J8" s="82">
        <f>SUMIFS(แผนแยกรายหน่วย!$H$2:$H$118,แผนแยกรายหน่วย!$A$2:$A$118,สรุปแผนคำขอ!$B8,แผนแยกรายหน่วย!$E$2:$E$118,สรุปแผนคำขอ!$J$3)</f>
        <v>1650000</v>
      </c>
      <c r="K8" s="82">
        <f t="shared" si="2"/>
        <v>1650000</v>
      </c>
      <c r="L8" s="85">
        <f t="shared" si="3"/>
        <v>2065125.8900000001</v>
      </c>
      <c r="M8" s="85">
        <f t="shared" si="4"/>
        <v>4650000</v>
      </c>
      <c r="N8" s="85">
        <f t="shared" si="5"/>
        <v>6715125.8900000006</v>
      </c>
      <c r="P8" s="82">
        <v>3565125.89</v>
      </c>
      <c r="Q8" s="82">
        <f t="shared" si="6"/>
        <v>0</v>
      </c>
      <c r="R8" s="82">
        <v>1018607.4</v>
      </c>
      <c r="S8" s="82">
        <f t="shared" si="7"/>
        <v>-481392.6</v>
      </c>
      <c r="T8" s="82">
        <v>509303.7</v>
      </c>
      <c r="U8" s="82">
        <f t="shared" si="8"/>
        <v>-1140696.3</v>
      </c>
    </row>
    <row r="9" spans="1:21">
      <c r="A9" s="89" t="s">
        <v>39</v>
      </c>
      <c r="B9" s="88">
        <v>10870</v>
      </c>
      <c r="C9" s="82">
        <f>SUMIFS(แผนแยกรายหน่วย!$F$2:$F$118,แผนแยกรายหน่วย!$A$2:$A$118,สรุปแผนคำขอ!$B9,แผนแยกรายหน่วย!$E$2:$E$118,สรุปแผนคำขอ!$C$3)</f>
        <v>9455800</v>
      </c>
      <c r="D9" s="82">
        <f>SUMIFS(แผนแยกรายหน่วย!$F$2:$F$118,แผนแยกรายหน่วย!$A$2:$A$118,สรุปแผนคำขอ!$B9,แผนแยกรายหน่วย!$E$2:$E$118,สรุปแผนคำขอ!$D$3)</f>
        <v>1358920</v>
      </c>
      <c r="E9" s="82">
        <f t="shared" si="0"/>
        <v>10814720</v>
      </c>
      <c r="F9" s="82">
        <f>SUMIFS(แผนแยกรายหน่วย!$G$2:$G$118,แผนแยกรายหน่วย!$A$2:$A$118,สรุปแผนคำขอ!$B9,แผนแยกรายหน่วย!$E$2:$E$118,สรุปแผนคำขอ!$F$3)</f>
        <v>0</v>
      </c>
      <c r="G9" s="82">
        <f>SUMIFS(แผนแยกรายหน่วย!$G$2:$G$118,แผนแยกรายหน่วย!$A$2:$A$118,สรุปแผนคำขอ!$B9,แผนแยกรายหน่วย!$E$2:$E$118,สรุปแผนคำขอ!$G$3)</f>
        <v>519680</v>
      </c>
      <c r="H9" s="82">
        <f t="shared" si="1"/>
        <v>519680</v>
      </c>
      <c r="I9" s="82">
        <f>SUMIFS(แผนแยกรายหน่วย!$H$2:$H$118,แผนแยกรายหน่วย!$A$2:$A$118,สรุปแผนคำขอ!$B9,แผนแยกรายหน่วย!$E$2:$E$118,สรุปแผนคำขอ!$I$3)</f>
        <v>0</v>
      </c>
      <c r="J9" s="82">
        <f>SUMIFS(แผนแยกรายหน่วย!$H$2:$H$118,แผนแยกรายหน่วย!$A$2:$A$118,สรุปแผนคำขอ!$B9,แผนแยกรายหน่วย!$E$2:$E$118,สรุปแผนคำขอ!$J$3)</f>
        <v>628440.82000000007</v>
      </c>
      <c r="K9" s="82">
        <f t="shared" si="2"/>
        <v>628440.82000000007</v>
      </c>
      <c r="L9" s="85">
        <f t="shared" si="3"/>
        <v>9455800</v>
      </c>
      <c r="M9" s="85">
        <f t="shared" si="4"/>
        <v>2507040.8200000003</v>
      </c>
      <c r="N9" s="85">
        <f t="shared" si="5"/>
        <v>11962840.82</v>
      </c>
      <c r="P9" s="82">
        <v>5493738.0199999996</v>
      </c>
      <c r="Q9" s="82">
        <f t="shared" si="6"/>
        <v>-5320981.9800000004</v>
      </c>
      <c r="R9" s="82">
        <v>1569639.43</v>
      </c>
      <c r="S9" s="82">
        <f t="shared" si="7"/>
        <v>1049959.43</v>
      </c>
      <c r="T9" s="82">
        <v>784819.72</v>
      </c>
      <c r="U9" s="82">
        <f t="shared" si="8"/>
        <v>156378.89999999991</v>
      </c>
    </row>
    <row r="10" spans="1:21">
      <c r="A10" s="89" t="s">
        <v>40</v>
      </c>
      <c r="B10" s="88">
        <v>13817</v>
      </c>
      <c r="C10" s="82">
        <f>SUMIFS(แผนแยกรายหน่วย!$F$2:$F$118,แผนแยกรายหน่วย!$A$2:$A$118,สรุปแผนคำขอ!$B10,แผนแยกรายหน่วย!$E$2:$E$118,สรุปแผนคำขอ!$C$3)</f>
        <v>1756996.8900000001</v>
      </c>
      <c r="D10" s="82">
        <f>SUMIFS(แผนแยกรายหน่วย!$F$2:$F$118,แผนแยกรายหน่วย!$A$2:$A$118,สรุปแผนคำขอ!$B10,แผนแยกรายหน่วย!$E$2:$E$118,สรุปแผนคำขอ!$D$3)</f>
        <v>776000</v>
      </c>
      <c r="E10" s="82">
        <f t="shared" si="0"/>
        <v>2532996.89</v>
      </c>
      <c r="F10" s="82">
        <f>SUMIFS(แผนแยกรายหน่วย!$G$2:$G$118,แผนแยกรายหน่วย!$A$2:$A$118,สรุปแผนคำขอ!$B10,แผนแยกรายหน่วย!$E$2:$E$118,สรุปแผนคำขอ!$F$3)</f>
        <v>1819000</v>
      </c>
      <c r="G10" s="82">
        <f>SUMIFS(แผนแยกรายหน่วย!$G$2:$G$118,แผนแยกรายหน่วย!$A$2:$A$118,สรุปแผนคำขอ!$B10,แผนแยกรายหน่วย!$E$2:$E$118,สรุปแผนคำขอ!$G$3)</f>
        <v>756550</v>
      </c>
      <c r="H10" s="82">
        <f t="shared" si="1"/>
        <v>2575550</v>
      </c>
      <c r="I10" s="82">
        <f>SUMIFS(แผนแยกรายหน่วย!$H$2:$H$118,แผนแยกรายหน่วย!$A$2:$A$118,สรุปแผนคำขอ!$B10,แผนแยกรายหน่วย!$E$2:$E$118,สรุปแผนคำขอ!$I$3)</f>
        <v>813200</v>
      </c>
      <c r="J10" s="82">
        <f>SUMIFS(แผนแยกรายหน่วย!$H$2:$H$118,แผนแยกรายหน่วย!$A$2:$A$118,สรุปแผนคำขอ!$B10,แผนแยกรายหน่วย!$E$2:$E$118,สรุปแผนคำขอ!$J$3)</f>
        <v>256650</v>
      </c>
      <c r="K10" s="82">
        <f t="shared" si="2"/>
        <v>1069850</v>
      </c>
      <c r="L10" s="85">
        <f t="shared" si="3"/>
        <v>4389196.8900000006</v>
      </c>
      <c r="M10" s="85">
        <f t="shared" si="4"/>
        <v>1789200</v>
      </c>
      <c r="N10" s="85">
        <f t="shared" si="5"/>
        <v>6178396.8900000006</v>
      </c>
      <c r="P10" s="82">
        <v>2532996.89</v>
      </c>
      <c r="Q10" s="82">
        <f t="shared" si="6"/>
        <v>0</v>
      </c>
      <c r="R10" s="82">
        <v>723713.4</v>
      </c>
      <c r="S10" s="82">
        <f t="shared" si="7"/>
        <v>-1851836.6</v>
      </c>
      <c r="T10" s="82">
        <v>361856.7</v>
      </c>
      <c r="U10" s="82">
        <f t="shared" si="8"/>
        <v>-707993.3</v>
      </c>
    </row>
    <row r="11" spans="1:21">
      <c r="A11" s="89" t="s">
        <v>41</v>
      </c>
      <c r="B11" s="88">
        <v>28849</v>
      </c>
      <c r="C11" s="82">
        <f>SUMIFS(แผนแยกรายหน่วย!$F$2:$F$118,แผนแยกรายหน่วย!$A$2:$A$118,สรุปแผนคำขอ!$B11,แผนแยกรายหน่วย!$E$2:$E$118,สรุปแผนคำขอ!$C$3)</f>
        <v>0</v>
      </c>
      <c r="D11" s="82">
        <f>SUMIFS(แผนแยกรายหน่วย!$F$2:$F$118,แผนแยกรายหน่วย!$A$2:$A$118,สรุปแผนคำขอ!$B11,แผนแยกรายหน่วย!$E$2:$E$118,สรุปแผนคำขอ!$D$3)</f>
        <v>1534535.55</v>
      </c>
      <c r="E11" s="82">
        <f t="shared" si="0"/>
        <v>1534535.55</v>
      </c>
      <c r="F11" s="82">
        <f>SUMIFS(แผนแยกรายหน่วย!$G$2:$G$118,แผนแยกรายหน่วย!$A$2:$A$118,สรุปแผนคำขอ!$B11,แผนแยกรายหน่วย!$E$2:$E$118,สรุปแผนคำขอ!$F$3)</f>
        <v>2120000</v>
      </c>
      <c r="G11" s="82">
        <f>SUMIFS(แผนแยกรายหน่วย!$G$2:$G$118,แผนแยกรายหน่วย!$A$2:$A$118,สรุปแผนคำขอ!$B11,แผนแยกรายหน่วย!$E$2:$E$118,สรุปแผนคำขอ!$G$3)</f>
        <v>165000</v>
      </c>
      <c r="H11" s="82">
        <f t="shared" si="1"/>
        <v>2285000</v>
      </c>
      <c r="I11" s="82">
        <f>SUMIFS(แผนแยกรายหน่วย!$H$2:$H$118,แผนแยกรายหน่วย!$A$2:$A$118,สรุปแผนคำขอ!$B11,แผนแยกรายหน่วย!$E$2:$E$118,สรุปแผนคำขอ!$I$3)</f>
        <v>365400</v>
      </c>
      <c r="J11" s="82">
        <f>SUMIFS(แผนแยกรายหน่วย!$H$2:$H$118,แผนแยกรายหน่วย!$A$2:$A$118,สรุปแผนคำขอ!$B11,แผนแยกรายหน่วย!$E$2:$E$118,สรุปแผนคำขอ!$J$3)</f>
        <v>0</v>
      </c>
      <c r="K11" s="82">
        <f t="shared" si="2"/>
        <v>365400</v>
      </c>
      <c r="L11" s="85">
        <f t="shared" si="3"/>
        <v>2485400</v>
      </c>
      <c r="M11" s="85">
        <f t="shared" si="4"/>
        <v>1699535.55</v>
      </c>
      <c r="N11" s="85">
        <f t="shared" si="5"/>
        <v>4184935.55</v>
      </c>
      <c r="P11" s="82">
        <v>1534535.55</v>
      </c>
      <c r="Q11" s="82">
        <f t="shared" si="6"/>
        <v>0</v>
      </c>
      <c r="R11" s="82">
        <v>438438.73</v>
      </c>
      <c r="S11" s="82">
        <f t="shared" si="7"/>
        <v>-1846561.27</v>
      </c>
      <c r="T11" s="82">
        <v>219219.36</v>
      </c>
      <c r="U11" s="82">
        <f t="shared" si="8"/>
        <v>-146180.64000000001</v>
      </c>
    </row>
    <row r="12" spans="1:21">
      <c r="A12" s="89" t="s">
        <v>42</v>
      </c>
      <c r="B12" s="88">
        <v>28850</v>
      </c>
      <c r="C12" s="82">
        <f>SUMIFS(แผนแยกรายหน่วย!$F$2:$F$118,แผนแยกรายหน่วย!$A$2:$A$118,สรุปแผนคำขอ!$B12,แผนแยกรายหน่วย!$E$2:$E$118,สรุปแผนคำขอ!$C$3)</f>
        <v>1126291.22</v>
      </c>
      <c r="D12" s="82">
        <f>SUMIFS(แผนแยกรายหน่วย!$F$2:$F$118,แผนแยกรายหน่วย!$A$2:$A$118,สรุปแผนคำขอ!$B12,แผนแยกรายหน่วย!$E$2:$E$118,สรุปแผนคำขอ!$D$3)</f>
        <v>0</v>
      </c>
      <c r="E12" s="82">
        <f t="shared" si="0"/>
        <v>1126291.22</v>
      </c>
      <c r="F12" s="82">
        <f>SUMIFS(แผนแยกรายหน่วย!$G$2:$G$118,แผนแยกรายหน่วย!$A$2:$A$118,สรุปแผนคำขอ!$B12,แผนแยกรายหน่วย!$E$2:$E$118,สรุปแผนคำขอ!$F$3)</f>
        <v>1249000</v>
      </c>
      <c r="G12" s="82">
        <f>SUMIFS(แผนแยกรายหน่วย!$G$2:$G$118,แผนแยกรายหน่วย!$A$2:$A$118,สรุปแผนคำขอ!$B12,แผนแยกรายหน่วย!$E$2:$E$118,สรุปแผนคำขอ!$G$3)</f>
        <v>1810140</v>
      </c>
      <c r="H12" s="82">
        <f t="shared" si="1"/>
        <v>3059140</v>
      </c>
      <c r="I12" s="82">
        <f>SUMIFS(แผนแยกรายหน่วย!$H$2:$H$118,แผนแยกรายหน่วย!$A$2:$A$118,สรุปแผนคำขอ!$B12,แผนแยกรายหน่วย!$E$2:$E$118,สรุปแผนคำขอ!$I$3)</f>
        <v>2825000</v>
      </c>
      <c r="J12" s="82">
        <f>SUMIFS(แผนแยกรายหน่วย!$H$2:$H$118,แผนแยกรายหน่วย!$A$2:$A$118,สรุปแผนคำขอ!$B12,แผนแยกรายหน่วย!$E$2:$E$118,สรุปแผนคำขอ!$J$3)</f>
        <v>0</v>
      </c>
      <c r="K12" s="82">
        <f t="shared" si="2"/>
        <v>2825000</v>
      </c>
      <c r="L12" s="85">
        <f t="shared" si="3"/>
        <v>5200291.22</v>
      </c>
      <c r="M12" s="85">
        <f t="shared" si="4"/>
        <v>1810140</v>
      </c>
      <c r="N12" s="85">
        <f t="shared" si="5"/>
        <v>7010431.2199999997</v>
      </c>
      <c r="P12" s="82">
        <v>1126291.22</v>
      </c>
      <c r="Q12" s="82">
        <f t="shared" si="6"/>
        <v>0</v>
      </c>
      <c r="R12" s="82">
        <v>321797.49</v>
      </c>
      <c r="S12" s="82">
        <f t="shared" si="7"/>
        <v>-2737342.51</v>
      </c>
      <c r="T12" s="82">
        <v>160898.74</v>
      </c>
      <c r="U12" s="82">
        <f t="shared" si="8"/>
        <v>-2664101.2599999998</v>
      </c>
    </row>
    <row r="13" spans="1:21" s="84" customFormat="1">
      <c r="A13" s="549" t="s">
        <v>17</v>
      </c>
      <c r="B13" s="549"/>
      <c r="C13" s="223">
        <f>SUM(C4:C12)</f>
        <v>33675536.270000003</v>
      </c>
      <c r="D13" s="223">
        <f t="shared" ref="D13:N13" si="9">SUM(D4:D12)</f>
        <v>6191471.5099999998</v>
      </c>
      <c r="E13" s="223">
        <f t="shared" si="9"/>
        <v>39867007.780000001</v>
      </c>
      <c r="F13" s="223">
        <f t="shared" si="9"/>
        <v>6323436.25</v>
      </c>
      <c r="G13" s="223">
        <f t="shared" si="9"/>
        <v>8664610.0500000007</v>
      </c>
      <c r="H13" s="223">
        <f>SUM(H4:H12)</f>
        <v>14988046.300000001</v>
      </c>
      <c r="I13" s="223">
        <f t="shared" si="9"/>
        <v>5568600</v>
      </c>
      <c r="J13" s="223">
        <f t="shared" si="9"/>
        <v>5075650.82</v>
      </c>
      <c r="K13" s="223">
        <f t="shared" si="9"/>
        <v>10644250.82</v>
      </c>
      <c r="L13" s="223">
        <f t="shared" si="9"/>
        <v>45567572.519999996</v>
      </c>
      <c r="M13" s="223">
        <f t="shared" si="9"/>
        <v>19931732.379999999</v>
      </c>
      <c r="N13" s="223">
        <f t="shared" si="9"/>
        <v>65499304.899999999</v>
      </c>
      <c r="P13" s="85">
        <f>SUM(P4:P12)</f>
        <v>34546025.800000004</v>
      </c>
      <c r="Q13" s="85">
        <f t="shared" si="6"/>
        <v>-5320981.9799999967</v>
      </c>
      <c r="R13" s="85">
        <f>SUM(R4:R12)</f>
        <v>9870293.0899999999</v>
      </c>
      <c r="S13" s="85">
        <f t="shared" si="7"/>
        <v>-5117753.2100000009</v>
      </c>
      <c r="T13" s="85">
        <f>SUM(T4:T12)</f>
        <v>4935146.540000001</v>
      </c>
      <c r="U13" s="85">
        <f t="shared" si="8"/>
        <v>-5709104.2799999993</v>
      </c>
    </row>
    <row r="14" spans="1:21" s="578" customFormat="1">
      <c r="A14" s="578" t="s">
        <v>862</v>
      </c>
      <c r="B14" s="579"/>
      <c r="P14" s="580"/>
      <c r="Q14" s="580"/>
      <c r="R14" s="580"/>
      <c r="S14" s="580"/>
      <c r="T14" s="580"/>
      <c r="U14" s="580"/>
    </row>
    <row r="15" spans="1:21">
      <c r="A15" s="551" t="s">
        <v>31</v>
      </c>
      <c r="B15" s="551"/>
      <c r="C15" s="549" t="s">
        <v>24</v>
      </c>
      <c r="D15" s="549"/>
      <c r="E15" s="549"/>
      <c r="F15" s="549" t="s">
        <v>26</v>
      </c>
      <c r="G15" s="549"/>
      <c r="H15" s="549"/>
      <c r="I15" s="549" t="s">
        <v>25</v>
      </c>
      <c r="J15" s="549"/>
      <c r="K15" s="549"/>
      <c r="L15" s="549" t="s">
        <v>17</v>
      </c>
      <c r="M15" s="549"/>
      <c r="N15" s="549"/>
    </row>
    <row r="16" spans="1:21">
      <c r="A16" s="221" t="s">
        <v>34</v>
      </c>
      <c r="B16" s="221" t="s">
        <v>33</v>
      </c>
      <c r="C16" s="222" t="s">
        <v>29</v>
      </c>
      <c r="D16" s="222" t="s">
        <v>30</v>
      </c>
      <c r="E16" s="222" t="s">
        <v>17</v>
      </c>
      <c r="F16" s="222" t="s">
        <v>29</v>
      </c>
      <c r="G16" s="222" t="s">
        <v>30</v>
      </c>
      <c r="H16" s="222" t="s">
        <v>17</v>
      </c>
      <c r="I16" s="222" t="s">
        <v>29</v>
      </c>
      <c r="J16" s="222" t="s">
        <v>30</v>
      </c>
      <c r="K16" s="222" t="s">
        <v>17</v>
      </c>
      <c r="L16" s="222" t="s">
        <v>29</v>
      </c>
      <c r="M16" s="222" t="s">
        <v>30</v>
      </c>
      <c r="N16" s="222" t="s">
        <v>17</v>
      </c>
    </row>
    <row r="17" spans="1:21">
      <c r="A17" s="89" t="s">
        <v>32</v>
      </c>
      <c r="B17" s="88">
        <v>10699</v>
      </c>
      <c r="C17" s="83">
        <f t="shared" ref="C17:C26" si="10">C4/E4*100</f>
        <v>100</v>
      </c>
      <c r="D17" s="83">
        <f t="shared" ref="D17:D26" si="11">D4/E4*100</f>
        <v>0</v>
      </c>
      <c r="E17" s="83">
        <f>SUM(C17:D17)</f>
        <v>100</v>
      </c>
      <c r="F17" s="83">
        <f t="shared" ref="F17:F26" si="12">F4/H4*100</f>
        <v>0</v>
      </c>
      <c r="G17" s="83">
        <f t="shared" ref="G17:G26" si="13">G4/H4*100</f>
        <v>100</v>
      </c>
      <c r="H17" s="83">
        <f>SUM(F17:G17)</f>
        <v>100</v>
      </c>
      <c r="I17" s="83">
        <f t="shared" ref="I17:I26" si="14">I4/K4*100</f>
        <v>0</v>
      </c>
      <c r="J17" s="83">
        <f t="shared" ref="J17:J26" si="15">J4/K4*100</f>
        <v>100</v>
      </c>
      <c r="K17" s="83">
        <f>SUM(I17:J17)</f>
        <v>100</v>
      </c>
      <c r="L17" s="83">
        <f t="shared" ref="L17:L26" si="16">L4/N4*100</f>
        <v>75.177975208154848</v>
      </c>
      <c r="M17" s="83">
        <f t="shared" ref="M17:M26" si="17">M4/N4*100</f>
        <v>24.822024791845156</v>
      </c>
      <c r="N17" s="83">
        <f>SUM(L17:M17)</f>
        <v>100</v>
      </c>
    </row>
    <row r="18" spans="1:21">
      <c r="A18" s="89" t="s">
        <v>35</v>
      </c>
      <c r="B18" s="88">
        <v>10866</v>
      </c>
      <c r="C18" s="83">
        <f t="shared" si="10"/>
        <v>70.000000058695093</v>
      </c>
      <c r="D18" s="83">
        <f t="shared" si="11"/>
        <v>29.999999941304907</v>
      </c>
      <c r="E18" s="83">
        <f t="shared" ref="E18:E26" si="18">SUM(C18:D18)</f>
        <v>100</v>
      </c>
      <c r="F18" s="83">
        <f t="shared" si="12"/>
        <v>32.223415682062303</v>
      </c>
      <c r="G18" s="83">
        <f t="shared" si="13"/>
        <v>67.776584317937704</v>
      </c>
      <c r="H18" s="83">
        <f t="shared" ref="H18:H26" si="19">SUM(F18:G18)</f>
        <v>100</v>
      </c>
      <c r="I18" s="83">
        <f t="shared" si="14"/>
        <v>63.861253025006725</v>
      </c>
      <c r="J18" s="83">
        <f t="shared" si="15"/>
        <v>36.138746974993282</v>
      </c>
      <c r="K18" s="83">
        <f t="shared" ref="K18:K26" si="20">SUM(I18:J18)</f>
        <v>100</v>
      </c>
      <c r="L18" s="83">
        <f t="shared" si="16"/>
        <v>58.894686952601262</v>
      </c>
      <c r="M18" s="83">
        <f t="shared" si="17"/>
        <v>41.105313047398738</v>
      </c>
      <c r="N18" s="83">
        <f t="shared" ref="N18:N26" si="21">SUM(L18:M18)</f>
        <v>100</v>
      </c>
    </row>
    <row r="19" spans="1:21">
      <c r="A19" s="89" t="s">
        <v>36</v>
      </c>
      <c r="B19" s="88">
        <v>10867</v>
      </c>
      <c r="C19" s="83">
        <f t="shared" si="10"/>
        <v>100</v>
      </c>
      <c r="D19" s="83">
        <f t="shared" si="11"/>
        <v>0</v>
      </c>
      <c r="E19" s="83">
        <f t="shared" si="18"/>
        <v>100</v>
      </c>
      <c r="F19" s="83">
        <f t="shared" si="12"/>
        <v>0</v>
      </c>
      <c r="G19" s="83">
        <f t="shared" si="13"/>
        <v>100</v>
      </c>
      <c r="H19" s="83">
        <f t="shared" si="19"/>
        <v>100</v>
      </c>
      <c r="I19" s="83">
        <f t="shared" si="14"/>
        <v>0</v>
      </c>
      <c r="J19" s="83">
        <f t="shared" si="15"/>
        <v>100</v>
      </c>
      <c r="K19" s="83">
        <f t="shared" si="20"/>
        <v>100</v>
      </c>
      <c r="L19" s="83">
        <f t="shared" si="16"/>
        <v>69.969867824879387</v>
      </c>
      <c r="M19" s="83">
        <f t="shared" si="17"/>
        <v>30.030132175120627</v>
      </c>
      <c r="N19" s="83">
        <f t="shared" si="21"/>
        <v>100.00000000000001</v>
      </c>
    </row>
    <row r="20" spans="1:21">
      <c r="A20" s="89" t="s">
        <v>37</v>
      </c>
      <c r="B20" s="88">
        <v>10868</v>
      </c>
      <c r="C20" s="83">
        <f t="shared" si="10"/>
        <v>84.298006032092019</v>
      </c>
      <c r="D20" s="83">
        <f t="shared" si="11"/>
        <v>15.701993967907981</v>
      </c>
      <c r="E20" s="83">
        <f t="shared" si="18"/>
        <v>100</v>
      </c>
      <c r="F20" s="83">
        <f t="shared" si="12"/>
        <v>89.867004433185556</v>
      </c>
      <c r="G20" s="83">
        <f t="shared" si="13"/>
        <v>10.13299556681444</v>
      </c>
      <c r="H20" s="83">
        <f t="shared" si="19"/>
        <v>100</v>
      </c>
      <c r="I20" s="83">
        <f t="shared" si="14"/>
        <v>100</v>
      </c>
      <c r="J20" s="83">
        <f t="shared" si="15"/>
        <v>0</v>
      </c>
      <c r="K20" s="83">
        <f t="shared" si="20"/>
        <v>100</v>
      </c>
      <c r="L20" s="83">
        <f t="shared" si="16"/>
        <v>87.869768438710736</v>
      </c>
      <c r="M20" s="83">
        <f t="shared" si="17"/>
        <v>12.130231561289259</v>
      </c>
      <c r="N20" s="83">
        <f t="shared" si="21"/>
        <v>100</v>
      </c>
    </row>
    <row r="21" spans="1:21">
      <c r="A21" s="89" t="s">
        <v>38</v>
      </c>
      <c r="B21" s="88">
        <v>10869</v>
      </c>
      <c r="C21" s="83">
        <f t="shared" si="10"/>
        <v>57.925749432651877</v>
      </c>
      <c r="D21" s="83">
        <f t="shared" si="11"/>
        <v>42.074250567348123</v>
      </c>
      <c r="E21" s="83">
        <f t="shared" si="18"/>
        <v>100</v>
      </c>
      <c r="F21" s="83">
        <f t="shared" si="12"/>
        <v>0</v>
      </c>
      <c r="G21" s="83">
        <f t="shared" si="13"/>
        <v>100</v>
      </c>
      <c r="H21" s="83">
        <f t="shared" si="19"/>
        <v>100</v>
      </c>
      <c r="I21" s="83">
        <f t="shared" si="14"/>
        <v>0</v>
      </c>
      <c r="J21" s="83">
        <f t="shared" si="15"/>
        <v>100</v>
      </c>
      <c r="K21" s="83">
        <f t="shared" si="20"/>
        <v>100</v>
      </c>
      <c r="L21" s="83">
        <f t="shared" si="16"/>
        <v>30.753345861696125</v>
      </c>
      <c r="M21" s="83">
        <f t="shared" si="17"/>
        <v>69.246654138303867</v>
      </c>
      <c r="N21" s="83">
        <f t="shared" si="21"/>
        <v>100</v>
      </c>
    </row>
    <row r="22" spans="1:21">
      <c r="A22" s="89" t="s">
        <v>39</v>
      </c>
      <c r="B22" s="88">
        <v>10870</v>
      </c>
      <c r="C22" s="83">
        <f t="shared" si="10"/>
        <v>87.434533672623985</v>
      </c>
      <c r="D22" s="83">
        <f t="shared" si="11"/>
        <v>12.56546632737602</v>
      </c>
      <c r="E22" s="83">
        <f t="shared" si="18"/>
        <v>100</v>
      </c>
      <c r="F22" s="83">
        <f t="shared" si="12"/>
        <v>0</v>
      </c>
      <c r="G22" s="83">
        <f t="shared" si="13"/>
        <v>100</v>
      </c>
      <c r="H22" s="83">
        <f t="shared" si="19"/>
        <v>100</v>
      </c>
      <c r="I22" s="83">
        <f t="shared" si="14"/>
        <v>0</v>
      </c>
      <c r="J22" s="83">
        <f t="shared" si="15"/>
        <v>100</v>
      </c>
      <c r="K22" s="83">
        <f t="shared" si="20"/>
        <v>100</v>
      </c>
      <c r="L22" s="83">
        <f t="shared" si="16"/>
        <v>79.043098059044468</v>
      </c>
      <c r="M22" s="83">
        <f t="shared" si="17"/>
        <v>20.956901940955529</v>
      </c>
      <c r="N22" s="83">
        <f t="shared" si="21"/>
        <v>100</v>
      </c>
    </row>
    <row r="23" spans="1:21">
      <c r="A23" s="89" t="s">
        <v>40</v>
      </c>
      <c r="B23" s="88">
        <v>13817</v>
      </c>
      <c r="C23" s="83">
        <f t="shared" si="10"/>
        <v>69.364352437084904</v>
      </c>
      <c r="D23" s="83">
        <f t="shared" si="11"/>
        <v>30.635647562915086</v>
      </c>
      <c r="E23" s="83">
        <f t="shared" si="18"/>
        <v>99.999999999999986</v>
      </c>
      <c r="F23" s="83">
        <f t="shared" si="12"/>
        <v>70.625691599852459</v>
      </c>
      <c r="G23" s="83">
        <f t="shared" si="13"/>
        <v>29.374308400147541</v>
      </c>
      <c r="H23" s="83">
        <f t="shared" si="19"/>
        <v>100</v>
      </c>
      <c r="I23" s="83">
        <f t="shared" si="14"/>
        <v>76.010655699397105</v>
      </c>
      <c r="J23" s="83">
        <f t="shared" si="15"/>
        <v>23.989344300602887</v>
      </c>
      <c r="K23" s="83">
        <f t="shared" si="20"/>
        <v>100</v>
      </c>
      <c r="L23" s="83">
        <f t="shared" si="16"/>
        <v>71.041031648583512</v>
      </c>
      <c r="M23" s="83">
        <f t="shared" si="17"/>
        <v>28.958968351416477</v>
      </c>
      <c r="N23" s="83">
        <f t="shared" si="21"/>
        <v>99.999999999999986</v>
      </c>
    </row>
    <row r="24" spans="1:21">
      <c r="A24" s="89" t="s">
        <v>41</v>
      </c>
      <c r="B24" s="88">
        <v>28849</v>
      </c>
      <c r="C24" s="83">
        <f t="shared" si="10"/>
        <v>0</v>
      </c>
      <c r="D24" s="83">
        <f t="shared" si="11"/>
        <v>100</v>
      </c>
      <c r="E24" s="83">
        <f t="shared" si="18"/>
        <v>100</v>
      </c>
      <c r="F24" s="83">
        <f t="shared" si="12"/>
        <v>92.778993435448569</v>
      </c>
      <c r="G24" s="83">
        <f t="shared" si="13"/>
        <v>7.2210065645514225</v>
      </c>
      <c r="H24" s="83">
        <f t="shared" si="19"/>
        <v>99.999999999999986</v>
      </c>
      <c r="I24" s="83">
        <f t="shared" si="14"/>
        <v>100</v>
      </c>
      <c r="J24" s="83">
        <f t="shared" si="15"/>
        <v>0</v>
      </c>
      <c r="K24" s="83">
        <f t="shared" si="20"/>
        <v>100</v>
      </c>
      <c r="L24" s="83">
        <f t="shared" si="16"/>
        <v>59.389206125289071</v>
      </c>
      <c r="M24" s="83">
        <f t="shared" si="17"/>
        <v>40.610793874710929</v>
      </c>
      <c r="N24" s="83">
        <f t="shared" si="21"/>
        <v>100</v>
      </c>
    </row>
    <row r="25" spans="1:21">
      <c r="A25" s="89" t="s">
        <v>42</v>
      </c>
      <c r="B25" s="88">
        <v>28850</v>
      </c>
      <c r="C25" s="83">
        <f t="shared" si="10"/>
        <v>100</v>
      </c>
      <c r="D25" s="83">
        <f t="shared" si="11"/>
        <v>0</v>
      </c>
      <c r="E25" s="83">
        <f t="shared" si="18"/>
        <v>100</v>
      </c>
      <c r="F25" s="83">
        <f t="shared" si="12"/>
        <v>40.828468131566389</v>
      </c>
      <c r="G25" s="83">
        <f t="shared" si="13"/>
        <v>59.171531868433611</v>
      </c>
      <c r="H25" s="83">
        <f t="shared" si="19"/>
        <v>100</v>
      </c>
      <c r="I25" s="83">
        <f t="shared" si="14"/>
        <v>100</v>
      </c>
      <c r="J25" s="83">
        <f t="shared" si="15"/>
        <v>0</v>
      </c>
      <c r="K25" s="83">
        <f t="shared" si="20"/>
        <v>100</v>
      </c>
      <c r="L25" s="83">
        <f t="shared" si="16"/>
        <v>74.179334434722549</v>
      </c>
      <c r="M25" s="83">
        <f t="shared" si="17"/>
        <v>25.820665565277451</v>
      </c>
      <c r="N25" s="83">
        <f t="shared" si="21"/>
        <v>100</v>
      </c>
    </row>
    <row r="26" spans="1:21" s="84" customFormat="1">
      <c r="A26" s="549" t="s">
        <v>17</v>
      </c>
      <c r="B26" s="549"/>
      <c r="C26" s="224">
        <f t="shared" si="10"/>
        <v>84.469685951434599</v>
      </c>
      <c r="D26" s="224">
        <f t="shared" si="11"/>
        <v>15.530314048565398</v>
      </c>
      <c r="E26" s="224">
        <f t="shared" si="18"/>
        <v>100</v>
      </c>
      <c r="F26" s="224">
        <f t="shared" si="12"/>
        <v>42.18986333128688</v>
      </c>
      <c r="G26" s="224">
        <f t="shared" si="13"/>
        <v>57.81013666871312</v>
      </c>
      <c r="H26" s="224">
        <f t="shared" si="19"/>
        <v>100</v>
      </c>
      <c r="I26" s="224">
        <f t="shared" si="14"/>
        <v>52.315565408670061</v>
      </c>
      <c r="J26" s="224">
        <f t="shared" si="15"/>
        <v>47.684434591329932</v>
      </c>
      <c r="K26" s="224">
        <f t="shared" si="20"/>
        <v>100</v>
      </c>
      <c r="L26" s="224">
        <f t="shared" si="16"/>
        <v>69.569551294581743</v>
      </c>
      <c r="M26" s="224">
        <f t="shared" si="17"/>
        <v>30.430448705418243</v>
      </c>
      <c r="N26" s="224">
        <f t="shared" si="21"/>
        <v>99.999999999999986</v>
      </c>
      <c r="P26" s="87"/>
      <c r="Q26" s="87"/>
      <c r="R26" s="87"/>
      <c r="S26" s="87"/>
      <c r="T26" s="87"/>
      <c r="U26" s="87"/>
    </row>
  </sheetData>
  <mergeCells count="14">
    <mergeCell ref="L15:N15"/>
    <mergeCell ref="A15:B15"/>
    <mergeCell ref="A26:B26"/>
    <mergeCell ref="C15:E15"/>
    <mergeCell ref="F15:H15"/>
    <mergeCell ref="I15:K15"/>
    <mergeCell ref="P2:U2"/>
    <mergeCell ref="A13:B13"/>
    <mergeCell ref="A1:N1"/>
    <mergeCell ref="C2:E2"/>
    <mergeCell ref="F2:H2"/>
    <mergeCell ref="I2:K2"/>
    <mergeCell ref="L2:N2"/>
    <mergeCell ref="A2:B2"/>
  </mergeCells>
  <pageMargins left="0.25" right="0.25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06A1-0BDA-447E-A0FE-F064602B2466}">
  <sheetPr>
    <pageSetUpPr fitToPage="1"/>
  </sheetPr>
  <dimension ref="A1:R154"/>
  <sheetViews>
    <sheetView zoomScaleNormal="100" workbookViewId="0">
      <selection activeCell="I12" sqref="I12"/>
    </sheetView>
  </sheetViews>
  <sheetFormatPr defaultColWidth="9" defaultRowHeight="21"/>
  <cols>
    <col min="1" max="1" width="6.69921875" style="108" customWidth="1"/>
    <col min="2" max="2" width="5.19921875" style="134" bestFit="1" customWidth="1"/>
    <col min="3" max="3" width="12.69921875" style="134" hidden="1" customWidth="1"/>
    <col min="4" max="4" width="11.09765625" style="262" customWidth="1"/>
    <col min="5" max="5" width="11.3984375" style="261" hidden="1" customWidth="1"/>
    <col min="6" max="6" width="19.59765625" style="262" customWidth="1"/>
    <col min="7" max="7" width="10.8984375" style="108" hidden="1" customWidth="1"/>
    <col min="8" max="8" width="11.8984375" style="108" hidden="1" customWidth="1"/>
    <col min="9" max="9" width="29" style="108" customWidth="1"/>
    <col min="10" max="10" width="6.5" style="134" customWidth="1"/>
    <col min="11" max="11" width="14.5" style="100" bestFit="1" customWidth="1"/>
    <col min="12" max="12" width="7.8984375" style="134" bestFit="1" customWidth="1"/>
    <col min="13" max="13" width="11.8984375" style="100" bestFit="1" customWidth="1"/>
    <col min="14" max="14" width="12" style="100" bestFit="1" customWidth="1"/>
    <col min="15" max="15" width="11" style="100" bestFit="1" customWidth="1"/>
    <col min="16" max="16" width="12.3984375" style="100" customWidth="1"/>
    <col min="17" max="17" width="11.8984375" style="100" bestFit="1" customWidth="1"/>
    <col min="18" max="18" width="46.59765625" style="93" hidden="1" customWidth="1"/>
    <col min="19" max="16384" width="9" style="108"/>
  </cols>
  <sheetData>
    <row r="1" spans="1:18" ht="27">
      <c r="A1" s="553" t="s">
        <v>27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</row>
    <row r="2" spans="1:18" ht="27">
      <c r="A2" s="553" t="s">
        <v>24</v>
      </c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553"/>
    </row>
    <row r="3" spans="1:18">
      <c r="A3" s="254"/>
      <c r="B3" s="285"/>
      <c r="C3" s="285" t="s">
        <v>24</v>
      </c>
      <c r="D3" s="149"/>
      <c r="E3" s="286"/>
      <c r="F3" s="287"/>
      <c r="G3" s="285"/>
      <c r="H3" s="285"/>
      <c r="I3" s="285"/>
      <c r="J3" s="285"/>
      <c r="K3" s="288"/>
      <c r="L3" s="135"/>
      <c r="M3" s="264">
        <f>SUM(M6,M15,M38,M47,M67,M78,M116,M140,M153)</f>
        <v>41240486.509999998</v>
      </c>
      <c r="N3" s="264">
        <f t="shared" ref="N3:Q3" si="0">SUM(N6,N15,N38,N47,N67,N78,N116,N140,N153)</f>
        <v>39867007.780000001</v>
      </c>
      <c r="O3" s="264">
        <f t="shared" si="0"/>
        <v>1373478.73</v>
      </c>
      <c r="P3" s="264">
        <f t="shared" si="0"/>
        <v>0</v>
      </c>
      <c r="Q3" s="264">
        <f t="shared" si="0"/>
        <v>41240486.509999998</v>
      </c>
      <c r="R3" s="289"/>
    </row>
    <row r="4" spans="1:18" s="263" customFormat="1">
      <c r="A4" s="554" t="s">
        <v>0</v>
      </c>
      <c r="B4" s="554" t="s">
        <v>1</v>
      </c>
      <c r="C4" s="554" t="s">
        <v>20</v>
      </c>
      <c r="D4" s="554" t="s">
        <v>21</v>
      </c>
      <c r="E4" s="555" t="s">
        <v>22</v>
      </c>
      <c r="F4" s="554" t="s">
        <v>23</v>
      </c>
      <c r="G4" s="554" t="s">
        <v>2</v>
      </c>
      <c r="H4" s="554" t="s">
        <v>3</v>
      </c>
      <c r="I4" s="554" t="s">
        <v>4</v>
      </c>
      <c r="J4" s="554" t="s">
        <v>6</v>
      </c>
      <c r="K4" s="552" t="s">
        <v>7</v>
      </c>
      <c r="L4" s="554" t="s">
        <v>5</v>
      </c>
      <c r="M4" s="552" t="s">
        <v>8</v>
      </c>
      <c r="N4" s="552" t="s">
        <v>9</v>
      </c>
      <c r="O4" s="552"/>
      <c r="P4" s="552"/>
      <c r="Q4" s="552"/>
      <c r="R4" s="225" t="s">
        <v>10</v>
      </c>
    </row>
    <row r="5" spans="1:18" s="263" customFormat="1" ht="37.5" customHeight="1">
      <c r="A5" s="554"/>
      <c r="B5" s="554"/>
      <c r="C5" s="554"/>
      <c r="D5" s="554"/>
      <c r="E5" s="555"/>
      <c r="F5" s="554"/>
      <c r="G5" s="554"/>
      <c r="H5" s="554"/>
      <c r="I5" s="554"/>
      <c r="J5" s="554"/>
      <c r="K5" s="552"/>
      <c r="L5" s="554"/>
      <c r="M5" s="552"/>
      <c r="N5" s="226" t="s">
        <v>11</v>
      </c>
      <c r="O5" s="226" t="s">
        <v>15</v>
      </c>
      <c r="P5" s="226" t="s">
        <v>16</v>
      </c>
      <c r="Q5" s="226" t="s">
        <v>17</v>
      </c>
      <c r="R5" s="227" t="s">
        <v>18</v>
      </c>
    </row>
    <row r="6" spans="1:18" s="93" customFormat="1">
      <c r="A6" s="234"/>
      <c r="B6" s="234" t="s">
        <v>32</v>
      </c>
      <c r="C6" s="235"/>
      <c r="D6" s="237"/>
      <c r="E6" s="256"/>
      <c r="F6" s="237"/>
      <c r="G6" s="255"/>
      <c r="H6" s="255"/>
      <c r="I6" s="255"/>
      <c r="J6" s="255"/>
      <c r="K6" s="257"/>
      <c r="L6" s="255"/>
      <c r="M6" s="257">
        <f>SUM(M7:M14)</f>
        <v>13010000</v>
      </c>
      <c r="N6" s="257">
        <f t="shared" ref="N6:Q6" si="1">SUM(N7:N14)</f>
        <v>12962751.289999999</v>
      </c>
      <c r="O6" s="257">
        <f t="shared" si="1"/>
        <v>47248.71</v>
      </c>
      <c r="P6" s="257">
        <f t="shared" si="1"/>
        <v>0</v>
      </c>
      <c r="Q6" s="257">
        <f t="shared" si="1"/>
        <v>13010000</v>
      </c>
      <c r="R6" s="237"/>
    </row>
    <row r="7" spans="1:18" s="258" customFormat="1" ht="43.5" customHeight="1">
      <c r="A7" s="90" t="s">
        <v>12</v>
      </c>
      <c r="B7" s="91">
        <v>1</v>
      </c>
      <c r="C7" s="91">
        <v>10699</v>
      </c>
      <c r="D7" s="132" t="s">
        <v>507</v>
      </c>
      <c r="E7" s="92">
        <v>10699</v>
      </c>
      <c r="F7" s="132" t="s">
        <v>507</v>
      </c>
      <c r="G7" s="90" t="s">
        <v>182</v>
      </c>
      <c r="H7" s="90" t="s">
        <v>183</v>
      </c>
      <c r="I7" s="99" t="s">
        <v>508</v>
      </c>
      <c r="J7" s="94" t="s">
        <v>185</v>
      </c>
      <c r="K7" s="95">
        <v>4500000</v>
      </c>
      <c r="L7" s="94">
        <v>1</v>
      </c>
      <c r="M7" s="96">
        <f>$K7*$L7</f>
        <v>4500000</v>
      </c>
      <c r="N7" s="96">
        <f>M7</f>
        <v>4500000</v>
      </c>
      <c r="O7" s="97"/>
      <c r="P7" s="96"/>
      <c r="Q7" s="96">
        <f t="shared" ref="Q7:Q14" si="2">SUM($N7:$P7)</f>
        <v>4500000</v>
      </c>
      <c r="R7" s="98" t="s">
        <v>509</v>
      </c>
    </row>
    <row r="8" spans="1:18" s="101" customFormat="1" ht="43.5" customHeight="1">
      <c r="A8" s="90" t="s">
        <v>12</v>
      </c>
      <c r="B8" s="91">
        <v>2</v>
      </c>
      <c r="C8" s="91">
        <v>10699</v>
      </c>
      <c r="D8" s="132" t="s">
        <v>507</v>
      </c>
      <c r="E8" s="92">
        <v>10699</v>
      </c>
      <c r="F8" s="132" t="s">
        <v>507</v>
      </c>
      <c r="G8" s="90" t="s">
        <v>182</v>
      </c>
      <c r="H8" s="90" t="s">
        <v>183</v>
      </c>
      <c r="I8" s="99" t="s">
        <v>510</v>
      </c>
      <c r="J8" s="94" t="s">
        <v>185</v>
      </c>
      <c r="K8" s="95">
        <v>650000</v>
      </c>
      <c r="L8" s="94">
        <v>8</v>
      </c>
      <c r="M8" s="96">
        <f t="shared" ref="M8:M14" si="3">$K8*$L8</f>
        <v>5200000</v>
      </c>
      <c r="N8" s="96">
        <f t="shared" ref="N8:N13" si="4">M8</f>
        <v>5200000</v>
      </c>
      <c r="O8" s="97"/>
      <c r="P8" s="96"/>
      <c r="Q8" s="96">
        <f t="shared" si="2"/>
        <v>5200000</v>
      </c>
      <c r="R8" s="98" t="s">
        <v>511</v>
      </c>
    </row>
    <row r="9" spans="1:18" s="101" customFormat="1" ht="43.5" customHeight="1">
      <c r="A9" s="102" t="s">
        <v>12</v>
      </c>
      <c r="B9" s="91">
        <v>3</v>
      </c>
      <c r="C9" s="91">
        <v>10699</v>
      </c>
      <c r="D9" s="132" t="s">
        <v>507</v>
      </c>
      <c r="E9" s="92">
        <v>10699</v>
      </c>
      <c r="F9" s="132" t="s">
        <v>507</v>
      </c>
      <c r="G9" s="90" t="s">
        <v>182</v>
      </c>
      <c r="H9" s="90" t="s">
        <v>183</v>
      </c>
      <c r="I9" s="98" t="s">
        <v>512</v>
      </c>
      <c r="J9" s="94" t="s">
        <v>185</v>
      </c>
      <c r="K9" s="96">
        <v>350000</v>
      </c>
      <c r="L9" s="94">
        <v>1</v>
      </c>
      <c r="M9" s="96">
        <f t="shared" si="3"/>
        <v>350000</v>
      </c>
      <c r="N9" s="96">
        <f t="shared" si="4"/>
        <v>350000</v>
      </c>
      <c r="O9" s="96"/>
      <c r="P9" s="96"/>
      <c r="Q9" s="96">
        <f t="shared" si="2"/>
        <v>350000</v>
      </c>
      <c r="R9" s="99" t="s">
        <v>513</v>
      </c>
    </row>
    <row r="10" spans="1:18" s="101" customFormat="1" ht="43.5" customHeight="1">
      <c r="A10" s="102" t="s">
        <v>12</v>
      </c>
      <c r="B10" s="91">
        <v>4</v>
      </c>
      <c r="C10" s="91">
        <v>10699</v>
      </c>
      <c r="D10" s="132" t="s">
        <v>507</v>
      </c>
      <c r="E10" s="92">
        <v>10699</v>
      </c>
      <c r="F10" s="132" t="s">
        <v>507</v>
      </c>
      <c r="G10" s="90" t="s">
        <v>182</v>
      </c>
      <c r="H10" s="90" t="s">
        <v>183</v>
      </c>
      <c r="I10" s="98" t="s">
        <v>514</v>
      </c>
      <c r="J10" s="94" t="s">
        <v>185</v>
      </c>
      <c r="K10" s="96">
        <v>50000</v>
      </c>
      <c r="L10" s="94">
        <v>10</v>
      </c>
      <c r="M10" s="96">
        <f t="shared" si="3"/>
        <v>500000</v>
      </c>
      <c r="N10" s="96">
        <f t="shared" si="4"/>
        <v>500000</v>
      </c>
      <c r="O10" s="96"/>
      <c r="P10" s="96"/>
      <c r="Q10" s="96">
        <f t="shared" si="2"/>
        <v>500000</v>
      </c>
      <c r="R10" s="98" t="s">
        <v>515</v>
      </c>
    </row>
    <row r="11" spans="1:18" s="101" customFormat="1" ht="43.5" customHeight="1">
      <c r="A11" s="102" t="s">
        <v>12</v>
      </c>
      <c r="B11" s="91">
        <v>5</v>
      </c>
      <c r="C11" s="91">
        <v>10699</v>
      </c>
      <c r="D11" s="132" t="s">
        <v>507</v>
      </c>
      <c r="E11" s="92">
        <v>10699</v>
      </c>
      <c r="F11" s="132" t="s">
        <v>507</v>
      </c>
      <c r="G11" s="90" t="s">
        <v>182</v>
      </c>
      <c r="H11" s="90" t="s">
        <v>183</v>
      </c>
      <c r="I11" s="99" t="s">
        <v>516</v>
      </c>
      <c r="J11" s="94" t="s">
        <v>185</v>
      </c>
      <c r="K11" s="96">
        <v>150000</v>
      </c>
      <c r="L11" s="94">
        <v>9</v>
      </c>
      <c r="M11" s="96">
        <f t="shared" si="3"/>
        <v>1350000</v>
      </c>
      <c r="N11" s="96">
        <f t="shared" si="4"/>
        <v>1350000</v>
      </c>
      <c r="O11" s="96"/>
      <c r="P11" s="96"/>
      <c r="Q11" s="96">
        <f t="shared" si="2"/>
        <v>1350000</v>
      </c>
      <c r="R11" s="98" t="s">
        <v>517</v>
      </c>
    </row>
    <row r="12" spans="1:18" s="101" customFormat="1" ht="43.5" customHeight="1">
      <c r="A12" s="102" t="s">
        <v>12</v>
      </c>
      <c r="B12" s="91">
        <v>6</v>
      </c>
      <c r="C12" s="91">
        <v>10699</v>
      </c>
      <c r="D12" s="132" t="s">
        <v>507</v>
      </c>
      <c r="E12" s="92">
        <v>10699</v>
      </c>
      <c r="F12" s="132" t="s">
        <v>507</v>
      </c>
      <c r="G12" s="90" t="s">
        <v>182</v>
      </c>
      <c r="H12" s="90" t="s">
        <v>183</v>
      </c>
      <c r="I12" s="99" t="s">
        <v>518</v>
      </c>
      <c r="J12" s="94" t="s">
        <v>185</v>
      </c>
      <c r="K12" s="96">
        <v>40000</v>
      </c>
      <c r="L12" s="94">
        <v>5</v>
      </c>
      <c r="M12" s="96">
        <f t="shared" si="3"/>
        <v>200000</v>
      </c>
      <c r="N12" s="96">
        <f t="shared" si="4"/>
        <v>200000</v>
      </c>
      <c r="O12" s="96"/>
      <c r="P12" s="96"/>
      <c r="Q12" s="96">
        <f t="shared" si="2"/>
        <v>200000</v>
      </c>
      <c r="R12" s="98" t="s">
        <v>519</v>
      </c>
    </row>
    <row r="13" spans="1:18" s="101" customFormat="1" ht="43.5" customHeight="1">
      <c r="A13" s="102" t="s">
        <v>12</v>
      </c>
      <c r="B13" s="91">
        <v>7</v>
      </c>
      <c r="C13" s="91">
        <v>10699</v>
      </c>
      <c r="D13" s="132" t="s">
        <v>507</v>
      </c>
      <c r="E13" s="92">
        <v>10699</v>
      </c>
      <c r="F13" s="132" t="s">
        <v>507</v>
      </c>
      <c r="G13" s="90" t="s">
        <v>182</v>
      </c>
      <c r="H13" s="90" t="s">
        <v>183</v>
      </c>
      <c r="I13" s="98" t="s">
        <v>520</v>
      </c>
      <c r="J13" s="94" t="s">
        <v>273</v>
      </c>
      <c r="K13" s="96">
        <v>460000</v>
      </c>
      <c r="L13" s="94">
        <v>1</v>
      </c>
      <c r="M13" s="96">
        <f t="shared" si="3"/>
        <v>460000</v>
      </c>
      <c r="N13" s="96">
        <f t="shared" si="4"/>
        <v>460000</v>
      </c>
      <c r="O13" s="96"/>
      <c r="P13" s="96"/>
      <c r="Q13" s="96">
        <f t="shared" si="2"/>
        <v>460000</v>
      </c>
      <c r="R13" s="98" t="s">
        <v>521</v>
      </c>
    </row>
    <row r="14" spans="1:18" s="101" customFormat="1" ht="43.5" customHeight="1">
      <c r="A14" s="102" t="s">
        <v>12</v>
      </c>
      <c r="B14" s="91">
        <v>8</v>
      </c>
      <c r="C14" s="91">
        <v>10699</v>
      </c>
      <c r="D14" s="132" t="s">
        <v>507</v>
      </c>
      <c r="E14" s="92">
        <v>10699</v>
      </c>
      <c r="F14" s="132" t="s">
        <v>507</v>
      </c>
      <c r="G14" s="90" t="s">
        <v>182</v>
      </c>
      <c r="H14" s="90" t="s">
        <v>183</v>
      </c>
      <c r="I14" s="98" t="s">
        <v>522</v>
      </c>
      <c r="J14" s="94" t="s">
        <v>523</v>
      </c>
      <c r="K14" s="96">
        <v>50000</v>
      </c>
      <c r="L14" s="94">
        <v>9</v>
      </c>
      <c r="M14" s="96">
        <f t="shared" si="3"/>
        <v>450000</v>
      </c>
      <c r="N14" s="96">
        <f>450000-O14</f>
        <v>402751.29</v>
      </c>
      <c r="O14" s="96">
        <v>47248.71</v>
      </c>
      <c r="P14" s="96"/>
      <c r="Q14" s="96">
        <f t="shared" si="2"/>
        <v>450000</v>
      </c>
      <c r="R14" s="103" t="s">
        <v>524</v>
      </c>
    </row>
    <row r="15" spans="1:18" s="93" customFormat="1">
      <c r="A15" s="255"/>
      <c r="B15" s="234" t="s">
        <v>35</v>
      </c>
      <c r="C15" s="235"/>
      <c r="D15" s="237"/>
      <c r="E15" s="256"/>
      <c r="F15" s="237"/>
      <c r="G15" s="255"/>
      <c r="H15" s="255"/>
      <c r="I15" s="255"/>
      <c r="J15" s="255"/>
      <c r="K15" s="257"/>
      <c r="L15" s="255"/>
      <c r="M15" s="257">
        <f>SUM(M16:M37)</f>
        <v>1801000</v>
      </c>
      <c r="N15" s="257">
        <f>SUM(N16:N37)</f>
        <v>1703719.87</v>
      </c>
      <c r="O15" s="257">
        <f>SUM(O16:O37)</f>
        <v>97280.12999999999</v>
      </c>
      <c r="P15" s="257">
        <f>SUM(P16:P37)</f>
        <v>0</v>
      </c>
      <c r="Q15" s="257">
        <f>SUM(Q16:Q37)</f>
        <v>1801000</v>
      </c>
      <c r="R15" s="237"/>
    </row>
    <row r="16" spans="1:18" ht="43.5" customHeight="1">
      <c r="A16" s="104" t="s">
        <v>12</v>
      </c>
      <c r="B16" s="105">
        <v>1</v>
      </c>
      <c r="C16" s="105">
        <v>10866</v>
      </c>
      <c r="D16" s="118" t="s">
        <v>35</v>
      </c>
      <c r="E16" s="106">
        <v>10866</v>
      </c>
      <c r="F16" s="118" t="s">
        <v>35</v>
      </c>
      <c r="G16" s="104" t="s">
        <v>13</v>
      </c>
      <c r="H16" s="104" t="s">
        <v>14</v>
      </c>
      <c r="I16" s="107" t="s">
        <v>407</v>
      </c>
      <c r="J16" s="104" t="s">
        <v>290</v>
      </c>
      <c r="K16" s="95">
        <v>780000</v>
      </c>
      <c r="L16" s="105">
        <v>1</v>
      </c>
      <c r="M16" s="95">
        <f t="shared" ref="M16:M18" si="5">$K16*$L16</f>
        <v>780000</v>
      </c>
      <c r="N16" s="95">
        <v>725603.91</v>
      </c>
      <c r="O16" s="95">
        <v>54396.09</v>
      </c>
      <c r="P16" s="95"/>
      <c r="Q16" s="95">
        <f t="shared" ref="Q16:Q37" si="6">SUM($N16:$P16)</f>
        <v>780000</v>
      </c>
      <c r="R16" s="99" t="s">
        <v>408</v>
      </c>
    </row>
    <row r="17" spans="1:18" ht="43.5" customHeight="1">
      <c r="A17" s="104" t="s">
        <v>12</v>
      </c>
      <c r="B17" s="105">
        <v>2</v>
      </c>
      <c r="C17" s="105">
        <v>10866</v>
      </c>
      <c r="D17" s="118" t="s">
        <v>35</v>
      </c>
      <c r="E17" s="106">
        <v>10866</v>
      </c>
      <c r="F17" s="118" t="s">
        <v>35</v>
      </c>
      <c r="G17" s="104" t="s">
        <v>13</v>
      </c>
      <c r="H17" s="104" t="s">
        <v>14</v>
      </c>
      <c r="I17" s="109" t="s">
        <v>409</v>
      </c>
      <c r="J17" s="104" t="s">
        <v>290</v>
      </c>
      <c r="K17" s="95">
        <v>270000</v>
      </c>
      <c r="L17" s="110">
        <v>1</v>
      </c>
      <c r="M17" s="95">
        <f t="shared" si="5"/>
        <v>270000</v>
      </c>
      <c r="N17" s="95">
        <f t="shared" ref="N17" si="7">M17</f>
        <v>270000</v>
      </c>
      <c r="O17" s="95"/>
      <c r="P17" s="95"/>
      <c r="Q17" s="95">
        <f t="shared" si="6"/>
        <v>270000</v>
      </c>
      <c r="R17" s="99" t="s">
        <v>410</v>
      </c>
    </row>
    <row r="18" spans="1:18" ht="43.5" customHeight="1">
      <c r="A18" s="104" t="s">
        <v>12</v>
      </c>
      <c r="B18" s="105">
        <v>3</v>
      </c>
      <c r="C18" s="105">
        <v>10866</v>
      </c>
      <c r="D18" s="118" t="s">
        <v>35</v>
      </c>
      <c r="E18" s="106">
        <v>10866</v>
      </c>
      <c r="F18" s="118" t="s">
        <v>35</v>
      </c>
      <c r="G18" s="104" t="s">
        <v>295</v>
      </c>
      <c r="H18" s="104" t="s">
        <v>183</v>
      </c>
      <c r="I18" s="140" t="s">
        <v>411</v>
      </c>
      <c r="J18" s="104" t="s">
        <v>185</v>
      </c>
      <c r="K18" s="95">
        <v>75000</v>
      </c>
      <c r="L18" s="105">
        <v>1</v>
      </c>
      <c r="M18" s="95">
        <f t="shared" si="5"/>
        <v>75000</v>
      </c>
      <c r="N18" s="95">
        <v>35000</v>
      </c>
      <c r="O18" s="95">
        <v>40000</v>
      </c>
      <c r="P18" s="95"/>
      <c r="Q18" s="95">
        <f t="shared" si="6"/>
        <v>75000</v>
      </c>
      <c r="R18" s="99" t="s">
        <v>412</v>
      </c>
    </row>
    <row r="19" spans="1:18" ht="43.5" customHeight="1">
      <c r="A19" s="104" t="s">
        <v>12</v>
      </c>
      <c r="B19" s="105">
        <v>4</v>
      </c>
      <c r="C19" s="105">
        <v>10866</v>
      </c>
      <c r="D19" s="118" t="s">
        <v>35</v>
      </c>
      <c r="E19" s="106">
        <v>10866</v>
      </c>
      <c r="F19" s="118" t="s">
        <v>35</v>
      </c>
      <c r="G19" s="104" t="s">
        <v>295</v>
      </c>
      <c r="H19" s="104" t="s">
        <v>183</v>
      </c>
      <c r="I19" s="111" t="s">
        <v>413</v>
      </c>
      <c r="J19" s="104" t="s">
        <v>273</v>
      </c>
      <c r="K19" s="95">
        <v>25000</v>
      </c>
      <c r="L19" s="105">
        <v>1</v>
      </c>
      <c r="M19" s="95">
        <f t="shared" ref="M19:M37" si="8">$K19*$L19</f>
        <v>25000</v>
      </c>
      <c r="N19" s="95">
        <f t="shared" ref="N19:N37" si="9">M19</f>
        <v>25000</v>
      </c>
      <c r="O19" s="95"/>
      <c r="P19" s="95"/>
      <c r="Q19" s="95">
        <f t="shared" si="6"/>
        <v>25000</v>
      </c>
      <c r="R19" s="99" t="s">
        <v>414</v>
      </c>
    </row>
    <row r="20" spans="1:18" ht="43.5" customHeight="1">
      <c r="A20" s="104" t="s">
        <v>12</v>
      </c>
      <c r="B20" s="105">
        <v>5</v>
      </c>
      <c r="C20" s="105">
        <v>10866</v>
      </c>
      <c r="D20" s="118" t="s">
        <v>35</v>
      </c>
      <c r="E20" s="106">
        <v>10866</v>
      </c>
      <c r="F20" s="118" t="s">
        <v>35</v>
      </c>
      <c r="G20" s="104" t="s">
        <v>295</v>
      </c>
      <c r="H20" s="104" t="s">
        <v>183</v>
      </c>
      <c r="I20" s="111" t="s">
        <v>415</v>
      </c>
      <c r="J20" s="104" t="s">
        <v>185</v>
      </c>
      <c r="K20" s="95">
        <v>60000</v>
      </c>
      <c r="L20" s="105">
        <v>1</v>
      </c>
      <c r="M20" s="95">
        <f t="shared" si="8"/>
        <v>60000</v>
      </c>
      <c r="N20" s="95">
        <f t="shared" si="9"/>
        <v>60000</v>
      </c>
      <c r="O20" s="95"/>
      <c r="P20" s="95"/>
      <c r="Q20" s="95">
        <f t="shared" si="6"/>
        <v>60000</v>
      </c>
      <c r="R20" s="99" t="s">
        <v>416</v>
      </c>
    </row>
    <row r="21" spans="1:18" ht="43.5" customHeight="1">
      <c r="A21" s="104" t="s">
        <v>12</v>
      </c>
      <c r="B21" s="105">
        <v>6</v>
      </c>
      <c r="C21" s="105">
        <v>10866</v>
      </c>
      <c r="D21" s="118" t="s">
        <v>35</v>
      </c>
      <c r="E21" s="106">
        <v>10866</v>
      </c>
      <c r="F21" s="118" t="s">
        <v>35</v>
      </c>
      <c r="G21" s="104" t="s">
        <v>295</v>
      </c>
      <c r="H21" s="104" t="s">
        <v>183</v>
      </c>
      <c r="I21" s="111" t="s">
        <v>415</v>
      </c>
      <c r="J21" s="104" t="s">
        <v>185</v>
      </c>
      <c r="K21" s="95">
        <v>27000</v>
      </c>
      <c r="L21" s="105">
        <v>1</v>
      </c>
      <c r="M21" s="95">
        <f t="shared" si="8"/>
        <v>27000</v>
      </c>
      <c r="N21" s="95">
        <f t="shared" si="9"/>
        <v>27000</v>
      </c>
      <c r="O21" s="95"/>
      <c r="P21" s="95"/>
      <c r="Q21" s="95">
        <f t="shared" si="6"/>
        <v>27000</v>
      </c>
      <c r="R21" s="99" t="s">
        <v>417</v>
      </c>
    </row>
    <row r="22" spans="1:18" ht="43.5" customHeight="1">
      <c r="A22" s="104" t="s">
        <v>12</v>
      </c>
      <c r="B22" s="105">
        <v>7</v>
      </c>
      <c r="C22" s="105">
        <v>10866</v>
      </c>
      <c r="D22" s="118" t="s">
        <v>35</v>
      </c>
      <c r="E22" s="106">
        <v>10866</v>
      </c>
      <c r="F22" s="118" t="s">
        <v>35</v>
      </c>
      <c r="G22" s="104" t="s">
        <v>295</v>
      </c>
      <c r="H22" s="104" t="s">
        <v>183</v>
      </c>
      <c r="I22" s="111" t="s">
        <v>418</v>
      </c>
      <c r="J22" s="104" t="s">
        <v>185</v>
      </c>
      <c r="K22" s="95">
        <v>25000</v>
      </c>
      <c r="L22" s="105">
        <v>1</v>
      </c>
      <c r="M22" s="95">
        <f t="shared" si="8"/>
        <v>25000</v>
      </c>
      <c r="N22" s="95">
        <f t="shared" si="9"/>
        <v>25000</v>
      </c>
      <c r="O22" s="95"/>
      <c r="P22" s="95"/>
      <c r="Q22" s="95">
        <f t="shared" si="6"/>
        <v>25000</v>
      </c>
      <c r="R22" s="99" t="s">
        <v>419</v>
      </c>
    </row>
    <row r="23" spans="1:18" ht="43.5" customHeight="1">
      <c r="A23" s="104" t="s">
        <v>12</v>
      </c>
      <c r="B23" s="105">
        <v>8</v>
      </c>
      <c r="C23" s="105">
        <v>10866</v>
      </c>
      <c r="D23" s="118" t="s">
        <v>35</v>
      </c>
      <c r="E23" s="106">
        <v>10866</v>
      </c>
      <c r="F23" s="118" t="s">
        <v>35</v>
      </c>
      <c r="G23" s="104" t="s">
        <v>295</v>
      </c>
      <c r="H23" s="104" t="s">
        <v>183</v>
      </c>
      <c r="I23" s="111" t="s">
        <v>418</v>
      </c>
      <c r="J23" s="104" t="s">
        <v>185</v>
      </c>
      <c r="K23" s="95">
        <v>25000</v>
      </c>
      <c r="L23" s="105">
        <v>1</v>
      </c>
      <c r="M23" s="95">
        <f t="shared" si="8"/>
        <v>25000</v>
      </c>
      <c r="N23" s="95">
        <f t="shared" si="9"/>
        <v>25000</v>
      </c>
      <c r="O23" s="95"/>
      <c r="P23" s="95"/>
      <c r="Q23" s="95">
        <f t="shared" si="6"/>
        <v>25000</v>
      </c>
      <c r="R23" s="99" t="s">
        <v>420</v>
      </c>
    </row>
    <row r="24" spans="1:18" ht="43.5" customHeight="1">
      <c r="A24" s="104" t="s">
        <v>12</v>
      </c>
      <c r="B24" s="105">
        <v>9</v>
      </c>
      <c r="C24" s="105">
        <v>10866</v>
      </c>
      <c r="D24" s="118" t="s">
        <v>421</v>
      </c>
      <c r="E24" s="106">
        <v>2453</v>
      </c>
      <c r="F24" s="118" t="s">
        <v>422</v>
      </c>
      <c r="G24" s="112" t="s">
        <v>423</v>
      </c>
      <c r="H24" s="105" t="s">
        <v>183</v>
      </c>
      <c r="I24" s="99" t="s">
        <v>424</v>
      </c>
      <c r="J24" s="104" t="s">
        <v>185</v>
      </c>
      <c r="K24" s="123">
        <v>61000</v>
      </c>
      <c r="L24" s="105">
        <v>2</v>
      </c>
      <c r="M24" s="123">
        <f t="shared" si="8"/>
        <v>122000</v>
      </c>
      <c r="N24" s="123">
        <v>119115.96</v>
      </c>
      <c r="O24" s="123">
        <f>M24-N24</f>
        <v>2884.0399999999936</v>
      </c>
      <c r="P24" s="123"/>
      <c r="Q24" s="123">
        <f t="shared" si="6"/>
        <v>122000</v>
      </c>
      <c r="R24" s="99" t="s">
        <v>525</v>
      </c>
    </row>
    <row r="25" spans="1:18" ht="43.5" customHeight="1">
      <c r="A25" s="104" t="s">
        <v>12</v>
      </c>
      <c r="B25" s="105">
        <v>11</v>
      </c>
      <c r="C25" s="105">
        <v>10866</v>
      </c>
      <c r="D25" s="118" t="s">
        <v>35</v>
      </c>
      <c r="E25" s="106">
        <v>2458</v>
      </c>
      <c r="F25" s="121" t="s">
        <v>425</v>
      </c>
      <c r="G25" s="112" t="s">
        <v>426</v>
      </c>
      <c r="H25" s="105" t="s">
        <v>183</v>
      </c>
      <c r="I25" s="104" t="s">
        <v>427</v>
      </c>
      <c r="J25" s="105" t="s">
        <v>190</v>
      </c>
      <c r="K25" s="123">
        <v>9000</v>
      </c>
      <c r="L25" s="105">
        <v>1</v>
      </c>
      <c r="M25" s="123">
        <f t="shared" si="8"/>
        <v>9000</v>
      </c>
      <c r="N25" s="123">
        <f t="shared" si="9"/>
        <v>9000</v>
      </c>
      <c r="O25" s="123"/>
      <c r="P25" s="123"/>
      <c r="Q25" s="123">
        <f t="shared" si="6"/>
        <v>9000</v>
      </c>
      <c r="R25" s="99" t="s">
        <v>428</v>
      </c>
    </row>
    <row r="26" spans="1:18" ht="43.5" customHeight="1">
      <c r="A26" s="104" t="s">
        <v>12</v>
      </c>
      <c r="B26" s="105">
        <v>12</v>
      </c>
      <c r="C26" s="105">
        <v>10866</v>
      </c>
      <c r="D26" s="118" t="s">
        <v>35</v>
      </c>
      <c r="E26" s="106">
        <v>2454</v>
      </c>
      <c r="F26" s="121" t="s">
        <v>429</v>
      </c>
      <c r="G26" s="112" t="s">
        <v>430</v>
      </c>
      <c r="H26" s="105" t="s">
        <v>183</v>
      </c>
      <c r="I26" s="104" t="s">
        <v>370</v>
      </c>
      <c r="J26" s="104" t="s">
        <v>185</v>
      </c>
      <c r="K26" s="253">
        <v>23000</v>
      </c>
      <c r="L26" s="105">
        <v>1</v>
      </c>
      <c r="M26" s="123">
        <f t="shared" si="8"/>
        <v>23000</v>
      </c>
      <c r="N26" s="123">
        <f t="shared" si="9"/>
        <v>23000</v>
      </c>
      <c r="O26" s="123"/>
      <c r="P26" s="253"/>
      <c r="Q26" s="253">
        <f t="shared" si="6"/>
        <v>23000</v>
      </c>
      <c r="R26" s="99" t="s">
        <v>431</v>
      </c>
    </row>
    <row r="27" spans="1:18" ht="43.5" customHeight="1">
      <c r="A27" s="104" t="s">
        <v>12</v>
      </c>
      <c r="B27" s="105">
        <v>13</v>
      </c>
      <c r="C27" s="105">
        <v>10866</v>
      </c>
      <c r="D27" s="118" t="s">
        <v>35</v>
      </c>
      <c r="E27" s="106">
        <v>2455</v>
      </c>
      <c r="F27" s="121" t="s">
        <v>253</v>
      </c>
      <c r="G27" s="112" t="s">
        <v>430</v>
      </c>
      <c r="H27" s="105" t="s">
        <v>183</v>
      </c>
      <c r="I27" s="104" t="s">
        <v>383</v>
      </c>
      <c r="J27" s="104" t="s">
        <v>185</v>
      </c>
      <c r="K27" s="123">
        <v>22000</v>
      </c>
      <c r="L27" s="105">
        <v>1</v>
      </c>
      <c r="M27" s="123">
        <f t="shared" si="8"/>
        <v>22000</v>
      </c>
      <c r="N27" s="123">
        <f t="shared" si="9"/>
        <v>22000</v>
      </c>
      <c r="O27" s="123"/>
      <c r="P27" s="123"/>
      <c r="Q27" s="123">
        <f t="shared" si="6"/>
        <v>22000</v>
      </c>
      <c r="R27" s="99" t="s">
        <v>432</v>
      </c>
    </row>
    <row r="28" spans="1:18" ht="43.5" customHeight="1">
      <c r="A28" s="104" t="s">
        <v>12</v>
      </c>
      <c r="B28" s="105">
        <v>14</v>
      </c>
      <c r="C28" s="105">
        <v>10866</v>
      </c>
      <c r="D28" s="118" t="s">
        <v>35</v>
      </c>
      <c r="E28" s="106">
        <v>2459</v>
      </c>
      <c r="F28" s="121" t="s">
        <v>433</v>
      </c>
      <c r="G28" s="112" t="s">
        <v>434</v>
      </c>
      <c r="H28" s="105" t="s">
        <v>183</v>
      </c>
      <c r="I28" s="121" t="s">
        <v>435</v>
      </c>
      <c r="J28" s="104" t="s">
        <v>299</v>
      </c>
      <c r="K28" s="126">
        <v>51900</v>
      </c>
      <c r="L28" s="105">
        <v>1</v>
      </c>
      <c r="M28" s="123">
        <f t="shared" si="8"/>
        <v>51900</v>
      </c>
      <c r="N28" s="123">
        <f t="shared" si="9"/>
        <v>51900</v>
      </c>
      <c r="O28" s="123"/>
      <c r="P28" s="123"/>
      <c r="Q28" s="126">
        <f t="shared" si="6"/>
        <v>51900</v>
      </c>
      <c r="R28" s="99" t="s">
        <v>436</v>
      </c>
    </row>
    <row r="29" spans="1:18" ht="43.5" customHeight="1">
      <c r="A29" s="104" t="s">
        <v>12</v>
      </c>
      <c r="B29" s="105">
        <v>15</v>
      </c>
      <c r="C29" s="105">
        <v>10866</v>
      </c>
      <c r="D29" s="118" t="s">
        <v>35</v>
      </c>
      <c r="E29" s="106">
        <v>2461</v>
      </c>
      <c r="F29" s="121" t="s">
        <v>437</v>
      </c>
      <c r="G29" s="112" t="s">
        <v>430</v>
      </c>
      <c r="H29" s="105" t="s">
        <v>183</v>
      </c>
      <c r="I29" s="99" t="s">
        <v>438</v>
      </c>
      <c r="J29" s="104" t="s">
        <v>185</v>
      </c>
      <c r="K29" s="123">
        <v>30000</v>
      </c>
      <c r="L29" s="105">
        <v>1</v>
      </c>
      <c r="M29" s="123">
        <f t="shared" si="8"/>
        <v>30000</v>
      </c>
      <c r="N29" s="123">
        <f t="shared" si="9"/>
        <v>30000</v>
      </c>
      <c r="O29" s="123"/>
      <c r="P29" s="123"/>
      <c r="Q29" s="123">
        <f t="shared" si="6"/>
        <v>30000</v>
      </c>
      <c r="R29" s="99" t="s">
        <v>439</v>
      </c>
    </row>
    <row r="30" spans="1:18" ht="43.5" customHeight="1">
      <c r="A30" s="104" t="s">
        <v>12</v>
      </c>
      <c r="B30" s="105">
        <v>16</v>
      </c>
      <c r="C30" s="105">
        <v>10866</v>
      </c>
      <c r="D30" s="118" t="s">
        <v>35</v>
      </c>
      <c r="E30" s="106">
        <v>2456</v>
      </c>
      <c r="F30" s="121" t="s">
        <v>440</v>
      </c>
      <c r="G30" s="112" t="s">
        <v>441</v>
      </c>
      <c r="H30" s="105" t="s">
        <v>183</v>
      </c>
      <c r="I30" s="231" t="s">
        <v>442</v>
      </c>
      <c r="J30" s="104" t="s">
        <v>185</v>
      </c>
      <c r="K30" s="253">
        <v>48000</v>
      </c>
      <c r="L30" s="105">
        <v>1</v>
      </c>
      <c r="M30" s="253">
        <f t="shared" si="8"/>
        <v>48000</v>
      </c>
      <c r="N30" s="253">
        <f t="shared" si="9"/>
        <v>48000</v>
      </c>
      <c r="O30" s="123"/>
      <c r="P30" s="253"/>
      <c r="Q30" s="253">
        <f t="shared" si="6"/>
        <v>48000</v>
      </c>
      <c r="R30" s="99" t="s">
        <v>443</v>
      </c>
    </row>
    <row r="31" spans="1:18" ht="43.5" customHeight="1">
      <c r="A31" s="102" t="s">
        <v>12</v>
      </c>
      <c r="B31" s="105">
        <v>17</v>
      </c>
      <c r="C31" s="105">
        <v>10866</v>
      </c>
      <c r="D31" s="118" t="s">
        <v>35</v>
      </c>
      <c r="E31" s="106">
        <v>2457</v>
      </c>
      <c r="F31" s="121" t="s">
        <v>444</v>
      </c>
      <c r="G31" s="112" t="s">
        <v>295</v>
      </c>
      <c r="H31" s="105" t="s">
        <v>183</v>
      </c>
      <c r="I31" s="99" t="s">
        <v>445</v>
      </c>
      <c r="J31" s="104" t="s">
        <v>185</v>
      </c>
      <c r="K31" s="123">
        <v>10000</v>
      </c>
      <c r="L31" s="105">
        <v>1</v>
      </c>
      <c r="M31" s="123">
        <f t="shared" si="8"/>
        <v>10000</v>
      </c>
      <c r="N31" s="123">
        <f t="shared" si="9"/>
        <v>10000</v>
      </c>
      <c r="O31" s="123"/>
      <c r="P31" s="123"/>
      <c r="Q31" s="123">
        <f t="shared" si="6"/>
        <v>10000</v>
      </c>
      <c r="R31" s="99" t="s">
        <v>446</v>
      </c>
    </row>
    <row r="32" spans="1:18" ht="43.5" customHeight="1">
      <c r="A32" s="102" t="s">
        <v>12</v>
      </c>
      <c r="B32" s="105">
        <v>18</v>
      </c>
      <c r="C32" s="105">
        <v>10866</v>
      </c>
      <c r="D32" s="118" t="s">
        <v>35</v>
      </c>
      <c r="E32" s="106">
        <v>2457</v>
      </c>
      <c r="F32" s="121" t="s">
        <v>444</v>
      </c>
      <c r="G32" s="112" t="s">
        <v>295</v>
      </c>
      <c r="H32" s="105" t="s">
        <v>183</v>
      </c>
      <c r="I32" s="99" t="s">
        <v>447</v>
      </c>
      <c r="J32" s="104" t="s">
        <v>185</v>
      </c>
      <c r="K32" s="123">
        <v>70000</v>
      </c>
      <c r="L32" s="105">
        <v>1</v>
      </c>
      <c r="M32" s="123">
        <f t="shared" si="8"/>
        <v>70000</v>
      </c>
      <c r="N32" s="123">
        <f t="shared" si="9"/>
        <v>70000</v>
      </c>
      <c r="O32" s="123"/>
      <c r="P32" s="123"/>
      <c r="Q32" s="123">
        <f t="shared" si="6"/>
        <v>70000</v>
      </c>
      <c r="R32" s="99" t="s">
        <v>448</v>
      </c>
    </row>
    <row r="33" spans="1:18" ht="43.5" customHeight="1">
      <c r="A33" s="104" t="s">
        <v>12</v>
      </c>
      <c r="B33" s="105">
        <v>19</v>
      </c>
      <c r="C33" s="105">
        <v>10866</v>
      </c>
      <c r="D33" s="118" t="s">
        <v>35</v>
      </c>
      <c r="E33" s="106">
        <v>2458</v>
      </c>
      <c r="F33" s="121" t="s">
        <v>425</v>
      </c>
      <c r="G33" s="112" t="s">
        <v>423</v>
      </c>
      <c r="H33" s="105" t="s">
        <v>183</v>
      </c>
      <c r="I33" s="121" t="s">
        <v>449</v>
      </c>
      <c r="J33" s="104" t="s">
        <v>185</v>
      </c>
      <c r="K33" s="123">
        <v>36400</v>
      </c>
      <c r="L33" s="105">
        <v>1</v>
      </c>
      <c r="M33" s="123">
        <f t="shared" si="8"/>
        <v>36400</v>
      </c>
      <c r="N33" s="123">
        <f t="shared" si="9"/>
        <v>36400</v>
      </c>
      <c r="O33" s="123"/>
      <c r="P33" s="123"/>
      <c r="Q33" s="123">
        <f t="shared" si="6"/>
        <v>36400</v>
      </c>
      <c r="R33" s="99" t="s">
        <v>450</v>
      </c>
    </row>
    <row r="34" spans="1:18" ht="43.5" customHeight="1">
      <c r="A34" s="104" t="s">
        <v>12</v>
      </c>
      <c r="B34" s="105">
        <v>20</v>
      </c>
      <c r="C34" s="105">
        <v>10866</v>
      </c>
      <c r="D34" s="118" t="s">
        <v>35</v>
      </c>
      <c r="E34" s="106">
        <v>2454</v>
      </c>
      <c r="F34" s="121" t="s">
        <v>429</v>
      </c>
      <c r="G34" s="112" t="s">
        <v>430</v>
      </c>
      <c r="H34" s="105" t="s">
        <v>183</v>
      </c>
      <c r="I34" s="104" t="s">
        <v>383</v>
      </c>
      <c r="J34" s="104" t="s">
        <v>185</v>
      </c>
      <c r="K34" s="123">
        <v>22000</v>
      </c>
      <c r="L34" s="105">
        <v>1</v>
      </c>
      <c r="M34" s="123">
        <f t="shared" si="8"/>
        <v>22000</v>
      </c>
      <c r="N34" s="123">
        <f t="shared" si="9"/>
        <v>22000</v>
      </c>
      <c r="O34" s="123"/>
      <c r="P34" s="123"/>
      <c r="Q34" s="123">
        <f t="shared" si="6"/>
        <v>22000</v>
      </c>
      <c r="R34" s="99" t="s">
        <v>451</v>
      </c>
    </row>
    <row r="35" spans="1:18" ht="43.5" customHeight="1">
      <c r="A35" s="104" t="s">
        <v>12</v>
      </c>
      <c r="B35" s="105">
        <v>21</v>
      </c>
      <c r="C35" s="105">
        <v>10866</v>
      </c>
      <c r="D35" s="118" t="s">
        <v>35</v>
      </c>
      <c r="E35" s="106">
        <v>2455</v>
      </c>
      <c r="F35" s="121" t="s">
        <v>253</v>
      </c>
      <c r="G35" s="112" t="s">
        <v>426</v>
      </c>
      <c r="H35" s="105" t="s">
        <v>183</v>
      </c>
      <c r="I35" s="104" t="s">
        <v>452</v>
      </c>
      <c r="J35" s="105" t="s">
        <v>190</v>
      </c>
      <c r="K35" s="123">
        <v>18000</v>
      </c>
      <c r="L35" s="105">
        <v>1</v>
      </c>
      <c r="M35" s="123">
        <f t="shared" si="8"/>
        <v>18000</v>
      </c>
      <c r="N35" s="123">
        <f t="shared" si="9"/>
        <v>18000</v>
      </c>
      <c r="O35" s="123"/>
      <c r="P35" s="123"/>
      <c r="Q35" s="123">
        <f t="shared" si="6"/>
        <v>18000</v>
      </c>
      <c r="R35" s="99" t="s">
        <v>453</v>
      </c>
    </row>
    <row r="36" spans="1:18" ht="43.5" customHeight="1">
      <c r="A36" s="104" t="s">
        <v>12</v>
      </c>
      <c r="B36" s="105">
        <v>22</v>
      </c>
      <c r="C36" s="105">
        <v>10866</v>
      </c>
      <c r="D36" s="118" t="s">
        <v>35</v>
      </c>
      <c r="E36" s="106">
        <v>2459</v>
      </c>
      <c r="F36" s="121" t="s">
        <v>433</v>
      </c>
      <c r="G36" s="112" t="s">
        <v>426</v>
      </c>
      <c r="H36" s="105" t="s">
        <v>183</v>
      </c>
      <c r="I36" s="121" t="s">
        <v>454</v>
      </c>
      <c r="J36" s="105" t="s">
        <v>190</v>
      </c>
      <c r="K36" s="126">
        <v>14700</v>
      </c>
      <c r="L36" s="105">
        <v>1</v>
      </c>
      <c r="M36" s="126">
        <f t="shared" si="8"/>
        <v>14700</v>
      </c>
      <c r="N36" s="126">
        <f t="shared" si="9"/>
        <v>14700</v>
      </c>
      <c r="O36" s="123"/>
      <c r="P36" s="126"/>
      <c r="Q36" s="126">
        <f t="shared" si="6"/>
        <v>14700</v>
      </c>
      <c r="R36" s="99" t="s">
        <v>455</v>
      </c>
    </row>
    <row r="37" spans="1:18" ht="43.5" customHeight="1">
      <c r="A37" s="104" t="s">
        <v>12</v>
      </c>
      <c r="B37" s="105">
        <v>23</v>
      </c>
      <c r="C37" s="105">
        <v>10866</v>
      </c>
      <c r="D37" s="118" t="s">
        <v>35</v>
      </c>
      <c r="E37" s="106">
        <v>2461</v>
      </c>
      <c r="F37" s="121" t="s">
        <v>437</v>
      </c>
      <c r="G37" s="112" t="s">
        <v>456</v>
      </c>
      <c r="H37" s="105" t="s">
        <v>183</v>
      </c>
      <c r="I37" s="104" t="s">
        <v>457</v>
      </c>
      <c r="J37" s="105" t="s">
        <v>190</v>
      </c>
      <c r="K37" s="123">
        <v>18500</v>
      </c>
      <c r="L37" s="105">
        <v>2</v>
      </c>
      <c r="M37" s="123">
        <f t="shared" si="8"/>
        <v>37000</v>
      </c>
      <c r="N37" s="123">
        <f t="shared" si="9"/>
        <v>37000</v>
      </c>
      <c r="O37" s="123"/>
      <c r="P37" s="123"/>
      <c r="Q37" s="123">
        <f t="shared" si="6"/>
        <v>37000</v>
      </c>
      <c r="R37" s="99" t="s">
        <v>526</v>
      </c>
    </row>
    <row r="38" spans="1:18" s="93" customFormat="1">
      <c r="A38" s="255"/>
      <c r="B38" s="234" t="s">
        <v>36</v>
      </c>
      <c r="C38" s="235"/>
      <c r="D38" s="237"/>
      <c r="E38" s="256"/>
      <c r="F38" s="237"/>
      <c r="G38" s="255"/>
      <c r="H38" s="255"/>
      <c r="I38" s="255"/>
      <c r="J38" s="255"/>
      <c r="K38" s="257"/>
      <c r="L38" s="255"/>
      <c r="M38" s="257">
        <f>SUM(M39:M46)</f>
        <v>2438000</v>
      </c>
      <c r="N38" s="257">
        <f>SUM(N39:N46)</f>
        <v>2373140.1799999997</v>
      </c>
      <c r="O38" s="257">
        <f t="shared" ref="O38:Q38" si="10">SUM(O39:O46)</f>
        <v>64859.82</v>
      </c>
      <c r="P38" s="257">
        <f t="shared" si="10"/>
        <v>0</v>
      </c>
      <c r="Q38" s="257">
        <f t="shared" si="10"/>
        <v>2438000</v>
      </c>
      <c r="R38" s="237"/>
    </row>
    <row r="39" spans="1:18" s="93" customFormat="1" ht="43.5" customHeight="1">
      <c r="A39" s="90" t="s">
        <v>12</v>
      </c>
      <c r="B39" s="91">
        <v>1</v>
      </c>
      <c r="C39" s="91">
        <v>10867</v>
      </c>
      <c r="D39" s="132" t="s">
        <v>36</v>
      </c>
      <c r="E39" s="92">
        <v>10867</v>
      </c>
      <c r="F39" s="116" t="s">
        <v>36</v>
      </c>
      <c r="G39" s="90" t="s">
        <v>182</v>
      </c>
      <c r="H39" s="90" t="s">
        <v>183</v>
      </c>
      <c r="I39" s="94" t="s">
        <v>219</v>
      </c>
      <c r="J39" s="94"/>
      <c r="K39" s="117">
        <v>1358000</v>
      </c>
      <c r="L39" s="94">
        <v>1</v>
      </c>
      <c r="M39" s="96">
        <f t="shared" ref="M39:M42" si="11">$K39*$L39</f>
        <v>1358000</v>
      </c>
      <c r="N39" s="96">
        <f t="shared" ref="N39:N42" si="12">M39</f>
        <v>1358000</v>
      </c>
      <c r="O39" s="97"/>
      <c r="P39" s="96"/>
      <c r="Q39" s="96">
        <f t="shared" ref="Q39:Q46" si="13">SUM($N39:$P39)</f>
        <v>1358000</v>
      </c>
      <c r="R39" s="98" t="s">
        <v>220</v>
      </c>
    </row>
    <row r="40" spans="1:18" s="93" customFormat="1" ht="43.5" customHeight="1">
      <c r="A40" s="102" t="s">
        <v>12</v>
      </c>
      <c r="B40" s="94">
        <v>2</v>
      </c>
      <c r="C40" s="91">
        <v>10867</v>
      </c>
      <c r="D40" s="132" t="s">
        <v>36</v>
      </c>
      <c r="E40" s="92">
        <v>10867</v>
      </c>
      <c r="F40" s="116" t="s">
        <v>36</v>
      </c>
      <c r="G40" s="90" t="s">
        <v>182</v>
      </c>
      <c r="H40" s="90" t="s">
        <v>183</v>
      </c>
      <c r="I40" s="98" t="s">
        <v>221</v>
      </c>
      <c r="J40" s="94" t="s">
        <v>185</v>
      </c>
      <c r="K40" s="96">
        <v>50000</v>
      </c>
      <c r="L40" s="94">
        <v>6</v>
      </c>
      <c r="M40" s="96">
        <f t="shared" si="11"/>
        <v>300000</v>
      </c>
      <c r="N40" s="96">
        <f t="shared" si="12"/>
        <v>300000</v>
      </c>
      <c r="O40" s="96"/>
      <c r="P40" s="96"/>
      <c r="Q40" s="96">
        <f t="shared" si="13"/>
        <v>300000</v>
      </c>
      <c r="R40" s="98" t="s">
        <v>222</v>
      </c>
    </row>
    <row r="41" spans="1:18" s="93" customFormat="1" ht="43.5" customHeight="1">
      <c r="A41" s="102" t="s">
        <v>12</v>
      </c>
      <c r="B41" s="94">
        <v>3</v>
      </c>
      <c r="C41" s="91">
        <v>10867</v>
      </c>
      <c r="D41" s="132" t="s">
        <v>36</v>
      </c>
      <c r="E41" s="92">
        <v>10867</v>
      </c>
      <c r="F41" s="116" t="s">
        <v>36</v>
      </c>
      <c r="G41" s="90" t="s">
        <v>182</v>
      </c>
      <c r="H41" s="90" t="s">
        <v>183</v>
      </c>
      <c r="I41" s="98" t="s">
        <v>223</v>
      </c>
      <c r="J41" s="94" t="s">
        <v>185</v>
      </c>
      <c r="K41" s="96">
        <v>75000</v>
      </c>
      <c r="L41" s="94">
        <v>3</v>
      </c>
      <c r="M41" s="96">
        <f t="shared" si="11"/>
        <v>225000</v>
      </c>
      <c r="N41" s="96">
        <f t="shared" si="12"/>
        <v>225000</v>
      </c>
      <c r="O41" s="96"/>
      <c r="P41" s="96"/>
      <c r="Q41" s="96">
        <f t="shared" si="13"/>
        <v>225000</v>
      </c>
      <c r="R41" s="98" t="s">
        <v>224</v>
      </c>
    </row>
    <row r="42" spans="1:18" s="93" customFormat="1" ht="43.5" customHeight="1">
      <c r="A42" s="102" t="s">
        <v>12</v>
      </c>
      <c r="B42" s="94">
        <v>4</v>
      </c>
      <c r="C42" s="91">
        <v>10867</v>
      </c>
      <c r="D42" s="132" t="s">
        <v>36</v>
      </c>
      <c r="E42" s="92">
        <v>10867</v>
      </c>
      <c r="F42" s="116" t="s">
        <v>36</v>
      </c>
      <c r="G42" s="90" t="s">
        <v>182</v>
      </c>
      <c r="H42" s="90" t="s">
        <v>183</v>
      </c>
      <c r="I42" s="229" t="s">
        <v>225</v>
      </c>
      <c r="J42" s="94" t="s">
        <v>185</v>
      </c>
      <c r="K42" s="96">
        <v>25000</v>
      </c>
      <c r="L42" s="94">
        <v>2</v>
      </c>
      <c r="M42" s="96">
        <f t="shared" si="11"/>
        <v>50000</v>
      </c>
      <c r="N42" s="96">
        <f t="shared" si="12"/>
        <v>50000</v>
      </c>
      <c r="O42" s="96"/>
      <c r="P42" s="96"/>
      <c r="Q42" s="96">
        <f t="shared" si="13"/>
        <v>50000</v>
      </c>
      <c r="R42" s="98" t="s">
        <v>226</v>
      </c>
    </row>
    <row r="43" spans="1:18" s="93" customFormat="1" ht="43.5" customHeight="1">
      <c r="A43" s="102" t="s">
        <v>12</v>
      </c>
      <c r="B43" s="94">
        <v>5</v>
      </c>
      <c r="C43" s="91">
        <v>10867</v>
      </c>
      <c r="D43" s="132" t="s">
        <v>36</v>
      </c>
      <c r="E43" s="92">
        <v>10867</v>
      </c>
      <c r="F43" s="116" t="s">
        <v>36</v>
      </c>
      <c r="G43" s="90" t="s">
        <v>182</v>
      </c>
      <c r="H43" s="90" t="s">
        <v>183</v>
      </c>
      <c r="I43" s="102" t="s">
        <v>227</v>
      </c>
      <c r="J43" s="94" t="s">
        <v>185</v>
      </c>
      <c r="K43" s="96">
        <v>25000</v>
      </c>
      <c r="L43" s="94">
        <v>3</v>
      </c>
      <c r="M43" s="96">
        <v>75000</v>
      </c>
      <c r="N43" s="96">
        <v>10140.18</v>
      </c>
      <c r="O43" s="96">
        <v>64859.82</v>
      </c>
      <c r="P43" s="96"/>
      <c r="Q43" s="96">
        <f t="shared" si="13"/>
        <v>75000</v>
      </c>
      <c r="R43" s="98" t="s">
        <v>228</v>
      </c>
    </row>
    <row r="44" spans="1:18" s="93" customFormat="1" ht="43.5" customHeight="1">
      <c r="A44" s="102" t="s">
        <v>12</v>
      </c>
      <c r="B44" s="94">
        <v>6</v>
      </c>
      <c r="C44" s="91">
        <v>10867</v>
      </c>
      <c r="D44" s="132" t="s">
        <v>36</v>
      </c>
      <c r="E44" s="92">
        <v>10867</v>
      </c>
      <c r="F44" s="116" t="s">
        <v>36</v>
      </c>
      <c r="G44" s="90" t="s">
        <v>182</v>
      </c>
      <c r="H44" s="90" t="s">
        <v>183</v>
      </c>
      <c r="I44" s="98" t="s">
        <v>229</v>
      </c>
      <c r="J44" s="94" t="s">
        <v>235</v>
      </c>
      <c r="K44" s="96">
        <v>75000</v>
      </c>
      <c r="L44" s="94">
        <v>2</v>
      </c>
      <c r="M44" s="96">
        <f t="shared" ref="M44:M46" si="14">$K44*$L44</f>
        <v>150000</v>
      </c>
      <c r="N44" s="96">
        <f t="shared" ref="N44:N46" si="15">M44</f>
        <v>150000</v>
      </c>
      <c r="O44" s="96"/>
      <c r="P44" s="96"/>
      <c r="Q44" s="96">
        <f t="shared" si="13"/>
        <v>150000</v>
      </c>
      <c r="R44" s="98" t="s">
        <v>230</v>
      </c>
    </row>
    <row r="45" spans="1:18" s="93" customFormat="1" ht="43.5" customHeight="1">
      <c r="A45" s="102" t="s">
        <v>12</v>
      </c>
      <c r="B45" s="94">
        <v>7</v>
      </c>
      <c r="C45" s="91">
        <v>10867</v>
      </c>
      <c r="D45" s="132" t="s">
        <v>36</v>
      </c>
      <c r="E45" s="92">
        <v>10867</v>
      </c>
      <c r="F45" s="116" t="s">
        <v>36</v>
      </c>
      <c r="G45" s="90" t="s">
        <v>182</v>
      </c>
      <c r="H45" s="90" t="s">
        <v>183</v>
      </c>
      <c r="I45" s="98" t="s">
        <v>231</v>
      </c>
      <c r="J45" s="94" t="s">
        <v>235</v>
      </c>
      <c r="K45" s="96">
        <v>35000</v>
      </c>
      <c r="L45" s="94">
        <v>6</v>
      </c>
      <c r="M45" s="96">
        <f t="shared" si="14"/>
        <v>210000</v>
      </c>
      <c r="N45" s="96">
        <f t="shared" si="15"/>
        <v>210000</v>
      </c>
      <c r="O45" s="96"/>
      <c r="P45" s="96"/>
      <c r="Q45" s="96">
        <f t="shared" si="13"/>
        <v>210000</v>
      </c>
      <c r="R45" s="103" t="s">
        <v>232</v>
      </c>
    </row>
    <row r="46" spans="1:18" s="93" customFormat="1" ht="43.5" customHeight="1">
      <c r="A46" s="102" t="s">
        <v>12</v>
      </c>
      <c r="B46" s="94">
        <v>8</v>
      </c>
      <c r="C46" s="91">
        <v>10867</v>
      </c>
      <c r="D46" s="132" t="s">
        <v>36</v>
      </c>
      <c r="E46" s="92">
        <v>10867</v>
      </c>
      <c r="F46" s="116" t="s">
        <v>36</v>
      </c>
      <c r="G46" s="90" t="s">
        <v>182</v>
      </c>
      <c r="H46" s="90" t="s">
        <v>183</v>
      </c>
      <c r="I46" s="98" t="s">
        <v>233</v>
      </c>
      <c r="J46" s="94" t="s">
        <v>185</v>
      </c>
      <c r="K46" s="96">
        <v>70000</v>
      </c>
      <c r="L46" s="94">
        <v>1</v>
      </c>
      <c r="M46" s="96">
        <f t="shared" si="14"/>
        <v>70000</v>
      </c>
      <c r="N46" s="96">
        <f t="shared" si="15"/>
        <v>70000</v>
      </c>
      <c r="O46" s="96"/>
      <c r="P46" s="96"/>
      <c r="Q46" s="96">
        <f t="shared" si="13"/>
        <v>70000</v>
      </c>
      <c r="R46" s="98" t="s">
        <v>234</v>
      </c>
    </row>
    <row r="47" spans="1:18" s="93" customFormat="1">
      <c r="A47" s="255"/>
      <c r="B47" s="234" t="s">
        <v>37</v>
      </c>
      <c r="C47" s="255"/>
      <c r="D47" s="237"/>
      <c r="E47" s="256"/>
      <c r="F47" s="237"/>
      <c r="G47" s="255"/>
      <c r="H47" s="255"/>
      <c r="I47" s="255"/>
      <c r="J47" s="255"/>
      <c r="K47" s="257"/>
      <c r="L47" s="255"/>
      <c r="M47" s="257">
        <f>SUM(M48:M66)</f>
        <v>3486900</v>
      </c>
      <c r="N47" s="257">
        <f>SUM(N48:N66)</f>
        <v>3253726.89</v>
      </c>
      <c r="O47" s="257">
        <f t="shared" ref="O47:Q47" si="16">SUM(O48:O66)</f>
        <v>233173.10999999987</v>
      </c>
      <c r="P47" s="257">
        <f t="shared" si="16"/>
        <v>0</v>
      </c>
      <c r="Q47" s="257">
        <f t="shared" si="16"/>
        <v>3486900</v>
      </c>
      <c r="R47" s="237"/>
    </row>
    <row r="48" spans="1:18" s="93" customFormat="1" ht="43.5" customHeight="1">
      <c r="A48" s="104" t="s">
        <v>12</v>
      </c>
      <c r="B48" s="105">
        <v>1</v>
      </c>
      <c r="C48" s="105">
        <v>10868</v>
      </c>
      <c r="D48" s="118" t="s">
        <v>37</v>
      </c>
      <c r="E48" s="106">
        <v>10868</v>
      </c>
      <c r="F48" s="118" t="s">
        <v>37</v>
      </c>
      <c r="G48" s="104" t="s">
        <v>182</v>
      </c>
      <c r="H48" s="104" t="s">
        <v>183</v>
      </c>
      <c r="I48" s="99" t="s">
        <v>298</v>
      </c>
      <c r="J48" s="105" t="s">
        <v>299</v>
      </c>
      <c r="K48" s="95">
        <v>2500000</v>
      </c>
      <c r="L48" s="105">
        <v>1</v>
      </c>
      <c r="M48" s="95">
        <v>2500000</v>
      </c>
      <c r="N48" s="95">
        <v>2266826.89</v>
      </c>
      <c r="O48" s="95">
        <f>M48-N48</f>
        <v>233173.10999999987</v>
      </c>
      <c r="P48" s="95"/>
      <c r="Q48" s="95">
        <f t="shared" ref="Q48:Q66" si="17">SUM($N48:$P48)</f>
        <v>2500000</v>
      </c>
      <c r="R48" s="99" t="s">
        <v>300</v>
      </c>
    </row>
    <row r="49" spans="1:18" s="93" customFormat="1" ht="43.5" customHeight="1">
      <c r="A49" s="104" t="s">
        <v>12</v>
      </c>
      <c r="B49" s="105">
        <v>2</v>
      </c>
      <c r="C49" s="105">
        <v>10868</v>
      </c>
      <c r="D49" s="118" t="s">
        <v>37</v>
      </c>
      <c r="E49" s="106">
        <v>10868</v>
      </c>
      <c r="F49" s="118" t="s">
        <v>37</v>
      </c>
      <c r="G49" s="104" t="s">
        <v>182</v>
      </c>
      <c r="H49" s="104" t="s">
        <v>183</v>
      </c>
      <c r="I49" s="104" t="s">
        <v>301</v>
      </c>
      <c r="J49" s="105" t="s">
        <v>190</v>
      </c>
      <c r="K49" s="119">
        <v>188000</v>
      </c>
      <c r="L49" s="105">
        <v>2</v>
      </c>
      <c r="M49" s="95">
        <f t="shared" ref="M49:M66" si="18">$K49*$L49</f>
        <v>376000</v>
      </c>
      <c r="N49" s="95">
        <f t="shared" ref="N49:N66" si="19">M49</f>
        <v>376000</v>
      </c>
      <c r="O49" s="95"/>
      <c r="P49" s="95"/>
      <c r="Q49" s="95">
        <f t="shared" si="17"/>
        <v>376000</v>
      </c>
      <c r="R49" s="99" t="s">
        <v>302</v>
      </c>
    </row>
    <row r="50" spans="1:18" s="93" customFormat="1" ht="43.5" customHeight="1">
      <c r="A50" s="104" t="s">
        <v>12</v>
      </c>
      <c r="B50" s="105">
        <v>3</v>
      </c>
      <c r="C50" s="105">
        <v>10868</v>
      </c>
      <c r="D50" s="118" t="s">
        <v>37</v>
      </c>
      <c r="E50" s="106">
        <v>10868</v>
      </c>
      <c r="F50" s="118" t="s">
        <v>37</v>
      </c>
      <c r="G50" s="104" t="s">
        <v>182</v>
      </c>
      <c r="H50" s="104" t="s">
        <v>183</v>
      </c>
      <c r="I50" s="230" t="s">
        <v>303</v>
      </c>
      <c r="J50" s="112" t="s">
        <v>185</v>
      </c>
      <c r="K50" s="95">
        <v>50000</v>
      </c>
      <c r="L50" s="105">
        <v>2</v>
      </c>
      <c r="M50" s="95">
        <f t="shared" si="18"/>
        <v>100000</v>
      </c>
      <c r="N50" s="95">
        <f t="shared" si="19"/>
        <v>100000</v>
      </c>
      <c r="O50" s="95"/>
      <c r="P50" s="95"/>
      <c r="Q50" s="95">
        <f t="shared" si="17"/>
        <v>100000</v>
      </c>
      <c r="R50" s="120" t="s">
        <v>304</v>
      </c>
    </row>
    <row r="51" spans="1:18" s="93" customFormat="1" ht="43.5" customHeight="1">
      <c r="A51" s="104" t="s">
        <v>12</v>
      </c>
      <c r="B51" s="105">
        <v>4</v>
      </c>
      <c r="C51" s="105">
        <v>10868</v>
      </c>
      <c r="D51" s="118" t="s">
        <v>37</v>
      </c>
      <c r="E51" s="106">
        <v>2475</v>
      </c>
      <c r="F51" s="118" t="s">
        <v>305</v>
      </c>
      <c r="G51" s="104" t="s">
        <v>182</v>
      </c>
      <c r="H51" s="105" t="s">
        <v>183</v>
      </c>
      <c r="I51" s="121" t="s">
        <v>306</v>
      </c>
      <c r="J51" s="105" t="s">
        <v>185</v>
      </c>
      <c r="K51" s="122">
        <v>70000</v>
      </c>
      <c r="L51" s="105">
        <v>1</v>
      </c>
      <c r="M51" s="123">
        <f t="shared" si="18"/>
        <v>70000</v>
      </c>
      <c r="N51" s="123">
        <f t="shared" si="19"/>
        <v>70000</v>
      </c>
      <c r="O51" s="95"/>
      <c r="P51" s="95"/>
      <c r="Q51" s="95">
        <f t="shared" si="17"/>
        <v>70000</v>
      </c>
      <c r="R51" s="99" t="s">
        <v>307</v>
      </c>
    </row>
    <row r="52" spans="1:18" s="93" customFormat="1" ht="43.5" customHeight="1">
      <c r="A52" s="104" t="s">
        <v>12</v>
      </c>
      <c r="B52" s="105">
        <v>5</v>
      </c>
      <c r="C52" s="105">
        <v>10868</v>
      </c>
      <c r="D52" s="118" t="s">
        <v>37</v>
      </c>
      <c r="E52" s="106">
        <v>2479</v>
      </c>
      <c r="F52" s="118" t="s">
        <v>305</v>
      </c>
      <c r="G52" s="104" t="s">
        <v>182</v>
      </c>
      <c r="H52" s="105" t="s">
        <v>183</v>
      </c>
      <c r="I52" s="124" t="s">
        <v>308</v>
      </c>
      <c r="J52" s="105" t="s">
        <v>185</v>
      </c>
      <c r="K52" s="123">
        <v>4500</v>
      </c>
      <c r="L52" s="125">
        <v>1</v>
      </c>
      <c r="M52" s="123">
        <f t="shared" si="18"/>
        <v>4500</v>
      </c>
      <c r="N52" s="123">
        <f t="shared" si="19"/>
        <v>4500</v>
      </c>
      <c r="O52" s="95"/>
      <c r="P52" s="95"/>
      <c r="Q52" s="95">
        <f t="shared" si="17"/>
        <v>4500</v>
      </c>
      <c r="R52" s="99" t="s">
        <v>309</v>
      </c>
    </row>
    <row r="53" spans="1:18" s="93" customFormat="1" ht="43.5" customHeight="1">
      <c r="A53" s="104" t="s">
        <v>12</v>
      </c>
      <c r="B53" s="105">
        <v>6</v>
      </c>
      <c r="C53" s="105">
        <v>10868</v>
      </c>
      <c r="D53" s="118" t="s">
        <v>37</v>
      </c>
      <c r="E53" s="106">
        <v>2479</v>
      </c>
      <c r="F53" s="118" t="s">
        <v>310</v>
      </c>
      <c r="G53" s="104" t="s">
        <v>182</v>
      </c>
      <c r="H53" s="105" t="s">
        <v>183</v>
      </c>
      <c r="I53" s="124" t="s">
        <v>311</v>
      </c>
      <c r="J53" s="105">
        <v>1</v>
      </c>
      <c r="K53" s="123">
        <v>30000</v>
      </c>
      <c r="L53" s="125">
        <v>1</v>
      </c>
      <c r="M53" s="123">
        <f t="shared" si="18"/>
        <v>30000</v>
      </c>
      <c r="N53" s="123">
        <f t="shared" si="19"/>
        <v>30000</v>
      </c>
      <c r="O53" s="95"/>
      <c r="P53" s="95"/>
      <c r="Q53" s="95">
        <f t="shared" si="17"/>
        <v>30000</v>
      </c>
      <c r="R53" s="99" t="s">
        <v>312</v>
      </c>
    </row>
    <row r="54" spans="1:18" s="93" customFormat="1" ht="43.5" customHeight="1">
      <c r="A54" s="104" t="s">
        <v>12</v>
      </c>
      <c r="B54" s="105">
        <v>7</v>
      </c>
      <c r="C54" s="105">
        <v>10868</v>
      </c>
      <c r="D54" s="118" t="s">
        <v>37</v>
      </c>
      <c r="E54" s="106">
        <v>2479</v>
      </c>
      <c r="F54" s="118" t="s">
        <v>310</v>
      </c>
      <c r="G54" s="104" t="s">
        <v>182</v>
      </c>
      <c r="H54" s="105" t="s">
        <v>183</v>
      </c>
      <c r="I54" s="121" t="s">
        <v>313</v>
      </c>
      <c r="J54" s="105" t="s">
        <v>185</v>
      </c>
      <c r="K54" s="126">
        <v>7900</v>
      </c>
      <c r="L54" s="105">
        <v>2</v>
      </c>
      <c r="M54" s="123">
        <f t="shared" si="18"/>
        <v>15800</v>
      </c>
      <c r="N54" s="123">
        <f t="shared" si="19"/>
        <v>15800</v>
      </c>
      <c r="O54" s="95"/>
      <c r="P54" s="95"/>
      <c r="Q54" s="95">
        <f t="shared" si="17"/>
        <v>15800</v>
      </c>
      <c r="R54" s="99" t="s">
        <v>314</v>
      </c>
    </row>
    <row r="55" spans="1:18" s="93" customFormat="1" ht="43.5" customHeight="1">
      <c r="A55" s="104" t="s">
        <v>12</v>
      </c>
      <c r="B55" s="105">
        <v>8</v>
      </c>
      <c r="C55" s="105">
        <v>10868</v>
      </c>
      <c r="D55" s="118" t="s">
        <v>37</v>
      </c>
      <c r="E55" s="106">
        <v>2479</v>
      </c>
      <c r="F55" s="118" t="s">
        <v>310</v>
      </c>
      <c r="G55" s="104" t="s">
        <v>182</v>
      </c>
      <c r="H55" s="105" t="s">
        <v>183</v>
      </c>
      <c r="I55" s="121" t="s">
        <v>315</v>
      </c>
      <c r="J55" s="105" t="s">
        <v>185</v>
      </c>
      <c r="K55" s="126">
        <v>3000</v>
      </c>
      <c r="L55" s="105">
        <v>4</v>
      </c>
      <c r="M55" s="123">
        <f t="shared" si="18"/>
        <v>12000</v>
      </c>
      <c r="N55" s="123">
        <f t="shared" si="19"/>
        <v>12000</v>
      </c>
      <c r="O55" s="95"/>
      <c r="P55" s="95"/>
      <c r="Q55" s="95">
        <f t="shared" si="17"/>
        <v>12000</v>
      </c>
      <c r="R55" s="99" t="s">
        <v>316</v>
      </c>
    </row>
    <row r="56" spans="1:18" s="93" customFormat="1" ht="43.5" customHeight="1">
      <c r="A56" s="104" t="s">
        <v>12</v>
      </c>
      <c r="B56" s="105">
        <v>9</v>
      </c>
      <c r="C56" s="105">
        <v>10868</v>
      </c>
      <c r="D56" s="118" t="s">
        <v>37</v>
      </c>
      <c r="E56" s="106">
        <v>2480</v>
      </c>
      <c r="F56" s="118" t="s">
        <v>317</v>
      </c>
      <c r="G56" s="112" t="s">
        <v>182</v>
      </c>
      <c r="H56" s="104" t="s">
        <v>183</v>
      </c>
      <c r="I56" s="99" t="s">
        <v>318</v>
      </c>
      <c r="J56" s="105">
        <v>1</v>
      </c>
      <c r="K56" s="95">
        <v>30300</v>
      </c>
      <c r="L56" s="105">
        <v>1</v>
      </c>
      <c r="M56" s="123">
        <f t="shared" si="18"/>
        <v>30300</v>
      </c>
      <c r="N56" s="122">
        <f t="shared" si="19"/>
        <v>30300</v>
      </c>
      <c r="O56" s="95"/>
      <c r="P56" s="95"/>
      <c r="Q56" s="95">
        <f t="shared" si="17"/>
        <v>30300</v>
      </c>
      <c r="R56" s="99" t="s">
        <v>319</v>
      </c>
    </row>
    <row r="57" spans="1:18" s="93" customFormat="1" ht="43.5" customHeight="1">
      <c r="A57" s="104" t="s">
        <v>12</v>
      </c>
      <c r="B57" s="105">
        <v>10</v>
      </c>
      <c r="C57" s="105">
        <v>10868</v>
      </c>
      <c r="D57" s="118" t="s">
        <v>37</v>
      </c>
      <c r="E57" s="106">
        <v>2480</v>
      </c>
      <c r="F57" s="118" t="s">
        <v>317</v>
      </c>
      <c r="G57" s="112" t="s">
        <v>182</v>
      </c>
      <c r="H57" s="104" t="s">
        <v>183</v>
      </c>
      <c r="I57" s="99" t="s">
        <v>320</v>
      </c>
      <c r="J57" s="105">
        <v>1</v>
      </c>
      <c r="K57" s="95">
        <v>15300</v>
      </c>
      <c r="L57" s="105">
        <v>1</v>
      </c>
      <c r="M57" s="123">
        <f t="shared" si="18"/>
        <v>15300</v>
      </c>
      <c r="N57" s="122">
        <f t="shared" si="19"/>
        <v>15300</v>
      </c>
      <c r="O57" s="95"/>
      <c r="P57" s="95"/>
      <c r="Q57" s="95">
        <f t="shared" si="17"/>
        <v>15300</v>
      </c>
      <c r="R57" s="99" t="s">
        <v>321</v>
      </c>
    </row>
    <row r="58" spans="1:18" s="93" customFormat="1" ht="43.5" customHeight="1">
      <c r="A58" s="104" t="s">
        <v>12</v>
      </c>
      <c r="B58" s="105">
        <v>11</v>
      </c>
      <c r="C58" s="105">
        <v>10869</v>
      </c>
      <c r="D58" s="118" t="s">
        <v>37</v>
      </c>
      <c r="E58" s="106">
        <v>2481</v>
      </c>
      <c r="F58" s="118" t="s">
        <v>322</v>
      </c>
      <c r="G58" s="105" t="s">
        <v>182</v>
      </c>
      <c r="H58" s="105" t="s">
        <v>183</v>
      </c>
      <c r="I58" s="127" t="s">
        <v>288</v>
      </c>
      <c r="J58" s="105"/>
      <c r="K58" s="122">
        <v>32000</v>
      </c>
      <c r="L58" s="105">
        <v>1</v>
      </c>
      <c r="M58" s="123">
        <f t="shared" si="18"/>
        <v>32000</v>
      </c>
      <c r="N58" s="123">
        <f t="shared" si="19"/>
        <v>32000</v>
      </c>
      <c r="O58" s="95"/>
      <c r="P58" s="95"/>
      <c r="Q58" s="95">
        <f t="shared" si="17"/>
        <v>32000</v>
      </c>
      <c r="R58" s="99" t="s">
        <v>323</v>
      </c>
    </row>
    <row r="59" spans="1:18" s="93" customFormat="1" ht="43.5" customHeight="1">
      <c r="A59" s="104" t="s">
        <v>12</v>
      </c>
      <c r="B59" s="105">
        <v>12</v>
      </c>
      <c r="C59" s="105">
        <v>10868</v>
      </c>
      <c r="D59" s="118" t="s">
        <v>37</v>
      </c>
      <c r="E59" s="106">
        <v>2481</v>
      </c>
      <c r="F59" s="118" t="s">
        <v>324</v>
      </c>
      <c r="G59" s="105" t="s">
        <v>182</v>
      </c>
      <c r="H59" s="105" t="s">
        <v>183</v>
      </c>
      <c r="I59" s="121" t="s">
        <v>325</v>
      </c>
      <c r="J59" s="105" t="s">
        <v>185</v>
      </c>
      <c r="K59" s="122">
        <v>22000</v>
      </c>
      <c r="L59" s="105">
        <v>2</v>
      </c>
      <c r="M59" s="123">
        <f t="shared" si="18"/>
        <v>44000</v>
      </c>
      <c r="N59" s="123">
        <f t="shared" si="19"/>
        <v>44000</v>
      </c>
      <c r="O59" s="95"/>
      <c r="P59" s="95"/>
      <c r="Q59" s="95">
        <f t="shared" si="17"/>
        <v>44000</v>
      </c>
      <c r="R59" s="99" t="s">
        <v>326</v>
      </c>
    </row>
    <row r="60" spans="1:18" s="93" customFormat="1" ht="43.5" customHeight="1">
      <c r="A60" s="104" t="s">
        <v>12</v>
      </c>
      <c r="B60" s="105">
        <v>13</v>
      </c>
      <c r="C60" s="105">
        <v>10868</v>
      </c>
      <c r="D60" s="118" t="s">
        <v>37</v>
      </c>
      <c r="E60" s="106">
        <v>2475</v>
      </c>
      <c r="F60" s="118" t="s">
        <v>305</v>
      </c>
      <c r="G60" s="104" t="s">
        <v>182</v>
      </c>
      <c r="H60" s="105" t="s">
        <v>183</v>
      </c>
      <c r="I60" s="121" t="s">
        <v>327</v>
      </c>
      <c r="J60" s="105" t="s">
        <v>185</v>
      </c>
      <c r="K60" s="122">
        <v>22000</v>
      </c>
      <c r="L60" s="105">
        <v>1</v>
      </c>
      <c r="M60" s="123">
        <f t="shared" si="18"/>
        <v>22000</v>
      </c>
      <c r="N60" s="123">
        <f t="shared" si="19"/>
        <v>22000</v>
      </c>
      <c r="O60" s="95"/>
      <c r="P60" s="95"/>
      <c r="Q60" s="95">
        <f t="shared" si="17"/>
        <v>22000</v>
      </c>
      <c r="R60" s="99" t="s">
        <v>328</v>
      </c>
    </row>
    <row r="61" spans="1:18" s="93" customFormat="1" ht="43.5" customHeight="1">
      <c r="A61" s="104" t="s">
        <v>12</v>
      </c>
      <c r="B61" s="105">
        <v>14</v>
      </c>
      <c r="C61" s="105">
        <v>10868</v>
      </c>
      <c r="D61" s="118" t="s">
        <v>37</v>
      </c>
      <c r="E61" s="106">
        <v>2479</v>
      </c>
      <c r="F61" s="118" t="s">
        <v>310</v>
      </c>
      <c r="G61" s="104" t="s">
        <v>182</v>
      </c>
      <c r="H61" s="105" t="s">
        <v>183</v>
      </c>
      <c r="I61" s="231" t="s">
        <v>329</v>
      </c>
      <c r="J61" s="105" t="s">
        <v>185</v>
      </c>
      <c r="K61" s="228">
        <v>22000</v>
      </c>
      <c r="L61" s="232">
        <v>1</v>
      </c>
      <c r="M61" s="123">
        <f t="shared" si="18"/>
        <v>22000</v>
      </c>
      <c r="N61" s="123">
        <f t="shared" si="19"/>
        <v>22000</v>
      </c>
      <c r="O61" s="95"/>
      <c r="P61" s="95"/>
      <c r="Q61" s="95">
        <f t="shared" si="17"/>
        <v>22000</v>
      </c>
      <c r="R61" s="99" t="s">
        <v>330</v>
      </c>
    </row>
    <row r="62" spans="1:18" s="93" customFormat="1" ht="43.5" customHeight="1">
      <c r="A62" s="104" t="s">
        <v>12</v>
      </c>
      <c r="B62" s="105">
        <v>15</v>
      </c>
      <c r="C62" s="105">
        <v>10868</v>
      </c>
      <c r="D62" s="118" t="s">
        <v>37</v>
      </c>
      <c r="E62" s="106">
        <v>2479</v>
      </c>
      <c r="F62" s="118" t="s">
        <v>310</v>
      </c>
      <c r="G62" s="104" t="s">
        <v>182</v>
      </c>
      <c r="H62" s="105" t="s">
        <v>183</v>
      </c>
      <c r="I62" s="231" t="s">
        <v>331</v>
      </c>
      <c r="J62" s="105"/>
      <c r="K62" s="123">
        <v>25000</v>
      </c>
      <c r="L62" s="125">
        <v>1</v>
      </c>
      <c r="M62" s="123">
        <f t="shared" si="18"/>
        <v>25000</v>
      </c>
      <c r="N62" s="123">
        <f t="shared" si="19"/>
        <v>25000</v>
      </c>
      <c r="O62" s="95"/>
      <c r="P62" s="95"/>
      <c r="Q62" s="95">
        <f t="shared" si="17"/>
        <v>25000</v>
      </c>
      <c r="R62" s="99" t="s">
        <v>332</v>
      </c>
    </row>
    <row r="63" spans="1:18" s="93" customFormat="1" ht="43.5" customHeight="1">
      <c r="A63" s="104" t="s">
        <v>12</v>
      </c>
      <c r="B63" s="105">
        <v>16</v>
      </c>
      <c r="C63" s="105">
        <v>10868</v>
      </c>
      <c r="D63" s="118" t="s">
        <v>37</v>
      </c>
      <c r="E63" s="106">
        <v>2476</v>
      </c>
      <c r="F63" s="118" t="s">
        <v>333</v>
      </c>
      <c r="G63" s="104" t="s">
        <v>182</v>
      </c>
      <c r="H63" s="105" t="s">
        <v>183</v>
      </c>
      <c r="I63" s="121" t="s">
        <v>334</v>
      </c>
      <c r="J63" s="105" t="s">
        <v>185</v>
      </c>
      <c r="K63" s="122">
        <v>85000</v>
      </c>
      <c r="L63" s="105">
        <v>1</v>
      </c>
      <c r="M63" s="123">
        <f t="shared" si="18"/>
        <v>85000</v>
      </c>
      <c r="N63" s="123">
        <f t="shared" si="19"/>
        <v>85000</v>
      </c>
      <c r="O63" s="95"/>
      <c r="P63" s="95"/>
      <c r="Q63" s="95">
        <f t="shared" si="17"/>
        <v>85000</v>
      </c>
      <c r="R63" s="99" t="s">
        <v>335</v>
      </c>
    </row>
    <row r="64" spans="1:18" s="93" customFormat="1" ht="43.5" customHeight="1">
      <c r="A64" s="104" t="s">
        <v>12</v>
      </c>
      <c r="B64" s="105">
        <v>17</v>
      </c>
      <c r="C64" s="105">
        <v>10868</v>
      </c>
      <c r="D64" s="118" t="s">
        <v>37</v>
      </c>
      <c r="E64" s="106">
        <v>2479</v>
      </c>
      <c r="F64" s="118" t="s">
        <v>310</v>
      </c>
      <c r="G64" s="104" t="s">
        <v>182</v>
      </c>
      <c r="H64" s="105" t="s">
        <v>183</v>
      </c>
      <c r="I64" s="121" t="s">
        <v>336</v>
      </c>
      <c r="J64" s="105" t="s">
        <v>185</v>
      </c>
      <c r="K64" s="122">
        <v>85000</v>
      </c>
      <c r="L64" s="105">
        <v>1</v>
      </c>
      <c r="M64" s="123">
        <f t="shared" si="18"/>
        <v>85000</v>
      </c>
      <c r="N64" s="123">
        <f t="shared" si="19"/>
        <v>85000</v>
      </c>
      <c r="O64" s="95"/>
      <c r="P64" s="95"/>
      <c r="Q64" s="95">
        <f t="shared" si="17"/>
        <v>85000</v>
      </c>
      <c r="R64" s="99" t="s">
        <v>337</v>
      </c>
    </row>
    <row r="65" spans="1:18" s="93" customFormat="1" ht="43.5" customHeight="1">
      <c r="A65" s="104" t="s">
        <v>12</v>
      </c>
      <c r="B65" s="105">
        <v>18</v>
      </c>
      <c r="C65" s="105">
        <v>10868</v>
      </c>
      <c r="D65" s="118" t="s">
        <v>37</v>
      </c>
      <c r="E65" s="106">
        <v>2480</v>
      </c>
      <c r="F65" s="118" t="s">
        <v>317</v>
      </c>
      <c r="G65" s="112" t="s">
        <v>182</v>
      </c>
      <c r="H65" s="104" t="s">
        <v>183</v>
      </c>
      <c r="I65" s="104" t="s">
        <v>338</v>
      </c>
      <c r="J65" s="105" t="s">
        <v>185</v>
      </c>
      <c r="K65" s="95">
        <v>8000</v>
      </c>
      <c r="L65" s="105">
        <v>1</v>
      </c>
      <c r="M65" s="123">
        <f t="shared" si="18"/>
        <v>8000</v>
      </c>
      <c r="N65" s="122">
        <f t="shared" si="19"/>
        <v>8000</v>
      </c>
      <c r="O65" s="95"/>
      <c r="P65" s="95"/>
      <c r="Q65" s="95">
        <f t="shared" si="17"/>
        <v>8000</v>
      </c>
      <c r="R65" s="99" t="s">
        <v>339</v>
      </c>
    </row>
    <row r="66" spans="1:18" s="93" customFormat="1" ht="43.5" customHeight="1">
      <c r="A66" s="104" t="s">
        <v>12</v>
      </c>
      <c r="B66" s="105">
        <v>19</v>
      </c>
      <c r="C66" s="105">
        <v>10868</v>
      </c>
      <c r="D66" s="118" t="s">
        <v>37</v>
      </c>
      <c r="E66" s="106">
        <v>2480</v>
      </c>
      <c r="F66" s="118" t="s">
        <v>317</v>
      </c>
      <c r="G66" s="112" t="s">
        <v>182</v>
      </c>
      <c r="H66" s="104" t="s">
        <v>183</v>
      </c>
      <c r="I66" s="104" t="s">
        <v>340</v>
      </c>
      <c r="J66" s="105" t="s">
        <v>185</v>
      </c>
      <c r="K66" s="95">
        <v>10000</v>
      </c>
      <c r="L66" s="105">
        <v>1</v>
      </c>
      <c r="M66" s="123">
        <f t="shared" si="18"/>
        <v>10000</v>
      </c>
      <c r="N66" s="122">
        <f t="shared" si="19"/>
        <v>10000</v>
      </c>
      <c r="O66" s="95"/>
      <c r="P66" s="95"/>
      <c r="Q66" s="95">
        <f t="shared" si="17"/>
        <v>10000</v>
      </c>
      <c r="R66" s="99" t="s">
        <v>341</v>
      </c>
    </row>
    <row r="67" spans="1:18" s="93" customFormat="1">
      <c r="A67" s="255"/>
      <c r="B67" s="234" t="s">
        <v>38</v>
      </c>
      <c r="C67" s="255"/>
      <c r="D67" s="237"/>
      <c r="E67" s="256"/>
      <c r="F67" s="237"/>
      <c r="G67" s="255"/>
      <c r="H67" s="255"/>
      <c r="I67" s="255"/>
      <c r="J67" s="255"/>
      <c r="K67" s="257"/>
      <c r="L67" s="255"/>
      <c r="M67" s="257">
        <f>SUM(M68:M77)</f>
        <v>3725600</v>
      </c>
      <c r="N67" s="257">
        <f t="shared" ref="N67:Q67" si="20">SUM(N68:N77)</f>
        <v>3565125.89</v>
      </c>
      <c r="O67" s="257">
        <f t="shared" si="20"/>
        <v>160474.10999999999</v>
      </c>
      <c r="P67" s="257">
        <f t="shared" si="20"/>
        <v>0</v>
      </c>
      <c r="Q67" s="257">
        <f t="shared" si="20"/>
        <v>3725600</v>
      </c>
      <c r="R67" s="237"/>
    </row>
    <row r="68" spans="1:18" ht="43.5" customHeight="1">
      <c r="A68" s="104" t="s">
        <v>12</v>
      </c>
      <c r="B68" s="105">
        <v>1</v>
      </c>
      <c r="C68" s="105">
        <v>10869</v>
      </c>
      <c r="D68" s="109" t="s">
        <v>38</v>
      </c>
      <c r="E68" s="114">
        <v>10869</v>
      </c>
      <c r="F68" s="109" t="s">
        <v>38</v>
      </c>
      <c r="G68" s="105" t="s">
        <v>182</v>
      </c>
      <c r="H68" s="105" t="s">
        <v>183</v>
      </c>
      <c r="I68" s="99" t="s">
        <v>184</v>
      </c>
      <c r="J68" s="105" t="s">
        <v>185</v>
      </c>
      <c r="K68" s="128">
        <v>300000</v>
      </c>
      <c r="L68" s="105">
        <v>1</v>
      </c>
      <c r="M68" s="128">
        <v>300000</v>
      </c>
      <c r="N68" s="128">
        <v>209125.89</v>
      </c>
      <c r="O68" s="95">
        <v>90874.11</v>
      </c>
      <c r="P68" s="95"/>
      <c r="Q68" s="128">
        <f t="shared" ref="Q68:Q77" si="21">SUM($N68:$P68)</f>
        <v>300000</v>
      </c>
      <c r="R68" s="99" t="s">
        <v>186</v>
      </c>
    </row>
    <row r="69" spans="1:18" ht="43.5" customHeight="1">
      <c r="A69" s="104" t="s">
        <v>12</v>
      </c>
      <c r="B69" s="105">
        <v>2</v>
      </c>
      <c r="C69" s="105">
        <v>10869</v>
      </c>
      <c r="D69" s="109" t="s">
        <v>38</v>
      </c>
      <c r="E69" s="114">
        <v>10869</v>
      </c>
      <c r="F69" s="109" t="s">
        <v>38</v>
      </c>
      <c r="G69" s="105" t="s">
        <v>182</v>
      </c>
      <c r="H69" s="105" t="s">
        <v>183</v>
      </c>
      <c r="I69" s="99" t="s">
        <v>187</v>
      </c>
      <c r="J69" s="105" t="s">
        <v>185</v>
      </c>
      <c r="K69" s="128">
        <v>55000</v>
      </c>
      <c r="L69" s="105">
        <v>9</v>
      </c>
      <c r="M69" s="128">
        <f t="shared" ref="M69:M73" si="22">$K69*$L69</f>
        <v>495000</v>
      </c>
      <c r="N69" s="128">
        <f t="shared" ref="N69:N72" si="23">M69</f>
        <v>495000</v>
      </c>
      <c r="O69" s="95"/>
      <c r="P69" s="95"/>
      <c r="Q69" s="128">
        <f t="shared" si="21"/>
        <v>495000</v>
      </c>
      <c r="R69" s="99" t="s">
        <v>188</v>
      </c>
    </row>
    <row r="70" spans="1:18" ht="43.5" customHeight="1">
      <c r="A70" s="104" t="s">
        <v>12</v>
      </c>
      <c r="B70" s="105">
        <v>3</v>
      </c>
      <c r="C70" s="105">
        <v>10869</v>
      </c>
      <c r="D70" s="109" t="s">
        <v>38</v>
      </c>
      <c r="E70" s="114">
        <v>10869</v>
      </c>
      <c r="F70" s="109" t="s">
        <v>38</v>
      </c>
      <c r="G70" s="105" t="s">
        <v>182</v>
      </c>
      <c r="H70" s="105" t="s">
        <v>183</v>
      </c>
      <c r="I70" s="104" t="s">
        <v>189</v>
      </c>
      <c r="J70" s="105" t="s">
        <v>190</v>
      </c>
      <c r="K70" s="95">
        <v>111000</v>
      </c>
      <c r="L70" s="105">
        <v>1</v>
      </c>
      <c r="M70" s="128">
        <f t="shared" si="22"/>
        <v>111000</v>
      </c>
      <c r="N70" s="128">
        <f t="shared" si="23"/>
        <v>111000</v>
      </c>
      <c r="O70" s="95"/>
      <c r="P70" s="95"/>
      <c r="Q70" s="128">
        <f t="shared" si="21"/>
        <v>111000</v>
      </c>
      <c r="R70" s="99" t="s">
        <v>191</v>
      </c>
    </row>
    <row r="71" spans="1:18" ht="43.5" customHeight="1">
      <c r="A71" s="102" t="s">
        <v>12</v>
      </c>
      <c r="B71" s="94">
        <v>4</v>
      </c>
      <c r="C71" s="105">
        <v>10869</v>
      </c>
      <c r="D71" s="109" t="s">
        <v>38</v>
      </c>
      <c r="E71" s="114">
        <v>10869</v>
      </c>
      <c r="F71" s="109" t="s">
        <v>38</v>
      </c>
      <c r="G71" s="94" t="s">
        <v>182</v>
      </c>
      <c r="H71" s="94" t="s">
        <v>183</v>
      </c>
      <c r="I71" s="102" t="s">
        <v>192</v>
      </c>
      <c r="J71" s="94" t="s">
        <v>190</v>
      </c>
      <c r="K71" s="96">
        <v>490000</v>
      </c>
      <c r="L71" s="94">
        <v>1</v>
      </c>
      <c r="M71" s="129">
        <f t="shared" si="22"/>
        <v>490000</v>
      </c>
      <c r="N71" s="129">
        <f t="shared" si="23"/>
        <v>490000</v>
      </c>
      <c r="O71" s="96"/>
      <c r="P71" s="96"/>
      <c r="Q71" s="128">
        <f t="shared" si="21"/>
        <v>490000</v>
      </c>
      <c r="R71" s="130" t="s">
        <v>193</v>
      </c>
    </row>
    <row r="72" spans="1:18" ht="43.5" customHeight="1">
      <c r="A72" s="102" t="s">
        <v>12</v>
      </c>
      <c r="B72" s="94">
        <v>5</v>
      </c>
      <c r="C72" s="105">
        <v>10869</v>
      </c>
      <c r="D72" s="109" t="s">
        <v>38</v>
      </c>
      <c r="E72" s="114">
        <v>10869</v>
      </c>
      <c r="F72" s="109" t="s">
        <v>38</v>
      </c>
      <c r="G72" s="94" t="s">
        <v>182</v>
      </c>
      <c r="H72" s="94" t="s">
        <v>183</v>
      </c>
      <c r="I72" s="102" t="s">
        <v>194</v>
      </c>
      <c r="J72" s="94" t="s">
        <v>185</v>
      </c>
      <c r="K72" s="96">
        <v>460000</v>
      </c>
      <c r="L72" s="94">
        <v>1</v>
      </c>
      <c r="M72" s="129">
        <f t="shared" si="22"/>
        <v>460000</v>
      </c>
      <c r="N72" s="129">
        <f t="shared" si="23"/>
        <v>460000</v>
      </c>
      <c r="O72" s="96"/>
      <c r="P72" s="96"/>
      <c r="Q72" s="128">
        <f t="shared" si="21"/>
        <v>460000</v>
      </c>
      <c r="R72" s="130" t="s">
        <v>195</v>
      </c>
    </row>
    <row r="73" spans="1:18" ht="43.5" customHeight="1">
      <c r="A73" s="104" t="s">
        <v>12</v>
      </c>
      <c r="B73" s="105">
        <v>6</v>
      </c>
      <c r="C73" s="105">
        <v>10869</v>
      </c>
      <c r="D73" s="109" t="s">
        <v>38</v>
      </c>
      <c r="E73" s="114">
        <v>10869</v>
      </c>
      <c r="F73" s="109" t="s">
        <v>38</v>
      </c>
      <c r="G73" s="94" t="s">
        <v>13</v>
      </c>
      <c r="H73" s="94" t="s">
        <v>14</v>
      </c>
      <c r="I73" s="99" t="s">
        <v>196</v>
      </c>
      <c r="J73" s="105" t="s">
        <v>197</v>
      </c>
      <c r="K73" s="95">
        <v>369600</v>
      </c>
      <c r="L73" s="105">
        <v>1</v>
      </c>
      <c r="M73" s="129">
        <f t="shared" si="22"/>
        <v>369600</v>
      </c>
      <c r="N73" s="95">
        <v>300000</v>
      </c>
      <c r="O73" s="95">
        <v>69600</v>
      </c>
      <c r="P73" s="95"/>
      <c r="Q73" s="128">
        <f t="shared" si="21"/>
        <v>369600</v>
      </c>
      <c r="R73" s="99" t="s">
        <v>198</v>
      </c>
    </row>
    <row r="74" spans="1:18" ht="43.5" customHeight="1">
      <c r="A74" s="102" t="s">
        <v>12</v>
      </c>
      <c r="B74" s="94">
        <v>7</v>
      </c>
      <c r="C74" s="94">
        <v>10869</v>
      </c>
      <c r="D74" s="109" t="s">
        <v>38</v>
      </c>
      <c r="E74" s="92">
        <v>2497</v>
      </c>
      <c r="F74" s="103" t="s">
        <v>44</v>
      </c>
      <c r="G74" s="94" t="s">
        <v>13</v>
      </c>
      <c r="H74" s="94" t="s">
        <v>14</v>
      </c>
      <c r="I74" s="98" t="s">
        <v>45</v>
      </c>
      <c r="J74" s="94" t="s">
        <v>46</v>
      </c>
      <c r="K74" s="96">
        <v>350000</v>
      </c>
      <c r="L74" s="94">
        <v>1</v>
      </c>
      <c r="M74" s="96">
        <f t="shared" ref="M74:M77" si="24">$K74*$L74</f>
        <v>350000</v>
      </c>
      <c r="N74" s="96">
        <f t="shared" ref="N74:N77" si="25">M74</f>
        <v>350000</v>
      </c>
      <c r="O74" s="96"/>
      <c r="P74" s="96"/>
      <c r="Q74" s="128">
        <f t="shared" si="21"/>
        <v>350000</v>
      </c>
      <c r="R74" s="98" t="s">
        <v>199</v>
      </c>
    </row>
    <row r="75" spans="1:18" ht="43.5" customHeight="1">
      <c r="A75" s="131" t="s">
        <v>12</v>
      </c>
      <c r="B75" s="91">
        <v>8</v>
      </c>
      <c r="C75" s="91">
        <v>10869</v>
      </c>
      <c r="D75" s="116" t="s">
        <v>38</v>
      </c>
      <c r="E75" s="92">
        <v>2490</v>
      </c>
      <c r="F75" s="132" t="s">
        <v>172</v>
      </c>
      <c r="G75" s="91" t="s">
        <v>13</v>
      </c>
      <c r="H75" s="91" t="s">
        <v>14</v>
      </c>
      <c r="I75" s="130" t="s">
        <v>173</v>
      </c>
      <c r="J75" s="91" t="s">
        <v>46</v>
      </c>
      <c r="K75" s="133">
        <v>450000</v>
      </c>
      <c r="L75" s="91">
        <v>1</v>
      </c>
      <c r="M75" s="133">
        <f t="shared" si="24"/>
        <v>450000</v>
      </c>
      <c r="N75" s="133">
        <f t="shared" si="25"/>
        <v>450000</v>
      </c>
      <c r="O75" s="133"/>
      <c r="P75" s="133"/>
      <c r="Q75" s="128">
        <f t="shared" si="21"/>
        <v>450000</v>
      </c>
      <c r="R75" s="130" t="s">
        <v>200</v>
      </c>
    </row>
    <row r="76" spans="1:18" ht="43.5" customHeight="1">
      <c r="A76" s="102" t="s">
        <v>12</v>
      </c>
      <c r="B76" s="94">
        <v>9</v>
      </c>
      <c r="C76" s="94">
        <v>10869</v>
      </c>
      <c r="D76" s="109" t="s">
        <v>38</v>
      </c>
      <c r="E76" s="92">
        <v>2495</v>
      </c>
      <c r="F76" s="103" t="s">
        <v>47</v>
      </c>
      <c r="G76" s="94" t="s">
        <v>13</v>
      </c>
      <c r="H76" s="94" t="s">
        <v>14</v>
      </c>
      <c r="I76" s="98" t="s">
        <v>48</v>
      </c>
      <c r="J76" s="94" t="s">
        <v>46</v>
      </c>
      <c r="K76" s="96">
        <v>350000</v>
      </c>
      <c r="L76" s="94">
        <v>1</v>
      </c>
      <c r="M76" s="96">
        <f t="shared" si="24"/>
        <v>350000</v>
      </c>
      <c r="N76" s="96">
        <f t="shared" si="25"/>
        <v>350000</v>
      </c>
      <c r="O76" s="96"/>
      <c r="P76" s="96"/>
      <c r="Q76" s="128">
        <f t="shared" si="21"/>
        <v>350000</v>
      </c>
      <c r="R76" s="98" t="s">
        <v>201</v>
      </c>
    </row>
    <row r="77" spans="1:18" ht="43.5" customHeight="1">
      <c r="A77" s="102" t="s">
        <v>12</v>
      </c>
      <c r="B77" s="94">
        <v>10</v>
      </c>
      <c r="C77" s="94">
        <v>10869</v>
      </c>
      <c r="D77" s="109" t="s">
        <v>38</v>
      </c>
      <c r="E77" s="92">
        <v>2483</v>
      </c>
      <c r="F77" s="103" t="s">
        <v>49</v>
      </c>
      <c r="G77" s="94" t="s">
        <v>13</v>
      </c>
      <c r="H77" s="94" t="s">
        <v>14</v>
      </c>
      <c r="I77" s="98" t="s">
        <v>50</v>
      </c>
      <c r="J77" s="94" t="s">
        <v>46</v>
      </c>
      <c r="K77" s="96">
        <v>350000</v>
      </c>
      <c r="L77" s="94">
        <v>1</v>
      </c>
      <c r="M77" s="96">
        <f t="shared" si="24"/>
        <v>350000</v>
      </c>
      <c r="N77" s="96">
        <f t="shared" si="25"/>
        <v>350000</v>
      </c>
      <c r="O77" s="96"/>
      <c r="P77" s="96"/>
      <c r="Q77" s="128">
        <f t="shared" si="21"/>
        <v>350000</v>
      </c>
      <c r="R77" s="98" t="s">
        <v>202</v>
      </c>
    </row>
    <row r="78" spans="1:18" s="259" customFormat="1">
      <c r="A78" s="233"/>
      <c r="B78" s="234" t="s">
        <v>39</v>
      </c>
      <c r="C78" s="235"/>
      <c r="D78" s="234"/>
      <c r="E78" s="236"/>
      <c r="F78" s="237"/>
      <c r="G78" s="235"/>
      <c r="H78" s="235"/>
      <c r="I78" s="238"/>
      <c r="J78" s="235"/>
      <c r="K78" s="239"/>
      <c r="L78" s="235"/>
      <c r="M78" s="239">
        <f>SUM(M79:M115)</f>
        <v>10814720</v>
      </c>
      <c r="N78" s="239">
        <f t="shared" ref="N78:Q78" si="26">SUM(N79:N115)</f>
        <v>10814720</v>
      </c>
      <c r="O78" s="239">
        <f t="shared" si="26"/>
        <v>0</v>
      </c>
      <c r="P78" s="239">
        <f t="shared" si="26"/>
        <v>0</v>
      </c>
      <c r="Q78" s="239">
        <f t="shared" si="26"/>
        <v>10814720</v>
      </c>
      <c r="R78" s="238"/>
    </row>
    <row r="79" spans="1:18" ht="43.5" customHeight="1">
      <c r="A79" s="104" t="s">
        <v>12</v>
      </c>
      <c r="B79" s="105">
        <v>1</v>
      </c>
      <c r="C79" s="105">
        <v>10870</v>
      </c>
      <c r="D79" s="118" t="s">
        <v>39</v>
      </c>
      <c r="E79" s="106">
        <v>10870</v>
      </c>
      <c r="F79" s="118" t="s">
        <v>550</v>
      </c>
      <c r="G79" s="94" t="s">
        <v>182</v>
      </c>
      <c r="H79" s="94" t="s">
        <v>183</v>
      </c>
      <c r="I79" s="99" t="s">
        <v>538</v>
      </c>
      <c r="J79" s="240" t="s">
        <v>185</v>
      </c>
      <c r="K79" s="241">
        <v>55000</v>
      </c>
      <c r="L79" s="242">
        <v>15</v>
      </c>
      <c r="M79" s="243">
        <f t="shared" ref="M79:M115" si="27">$K79*$L79</f>
        <v>825000</v>
      </c>
      <c r="N79" s="243">
        <f t="shared" ref="N79:N115" si="28">M79</f>
        <v>825000</v>
      </c>
      <c r="O79" s="95"/>
      <c r="P79" s="95"/>
      <c r="Q79" s="243">
        <f t="shared" ref="Q79:Q115" si="29">SUM($N79:$P79)</f>
        <v>825000</v>
      </c>
      <c r="R79" s="244" t="s">
        <v>539</v>
      </c>
    </row>
    <row r="80" spans="1:18" ht="43.5" customHeight="1">
      <c r="A80" s="104" t="s">
        <v>12</v>
      </c>
      <c r="B80" s="105">
        <v>2</v>
      </c>
      <c r="C80" s="105">
        <v>10870</v>
      </c>
      <c r="D80" s="118" t="s">
        <v>39</v>
      </c>
      <c r="E80" s="106">
        <v>10870</v>
      </c>
      <c r="F80" s="118" t="s">
        <v>550</v>
      </c>
      <c r="G80" s="94" t="s">
        <v>182</v>
      </c>
      <c r="H80" s="94" t="s">
        <v>183</v>
      </c>
      <c r="I80" s="99" t="s">
        <v>540</v>
      </c>
      <c r="J80" s="240" t="s">
        <v>185</v>
      </c>
      <c r="K80" s="241">
        <v>120000</v>
      </c>
      <c r="L80" s="242">
        <v>2</v>
      </c>
      <c r="M80" s="243">
        <f t="shared" si="27"/>
        <v>240000</v>
      </c>
      <c r="N80" s="243">
        <f t="shared" si="28"/>
        <v>240000</v>
      </c>
      <c r="O80" s="95"/>
      <c r="P80" s="95"/>
      <c r="Q80" s="243">
        <f t="shared" si="29"/>
        <v>240000</v>
      </c>
      <c r="R80" s="245" t="s">
        <v>541</v>
      </c>
    </row>
    <row r="81" spans="1:18" ht="43.5" customHeight="1">
      <c r="A81" s="104" t="s">
        <v>12</v>
      </c>
      <c r="B81" s="105">
        <v>3</v>
      </c>
      <c r="C81" s="105">
        <v>10870</v>
      </c>
      <c r="D81" s="118" t="s">
        <v>39</v>
      </c>
      <c r="E81" s="106">
        <v>10870</v>
      </c>
      <c r="F81" s="118" t="s">
        <v>550</v>
      </c>
      <c r="G81" s="94" t="s">
        <v>182</v>
      </c>
      <c r="H81" s="94" t="s">
        <v>183</v>
      </c>
      <c r="I81" s="99" t="s">
        <v>542</v>
      </c>
      <c r="J81" s="240" t="s">
        <v>185</v>
      </c>
      <c r="K81" s="136">
        <v>480000</v>
      </c>
      <c r="L81" s="232">
        <v>2</v>
      </c>
      <c r="M81" s="246">
        <f t="shared" si="27"/>
        <v>960000</v>
      </c>
      <c r="N81" s="246">
        <f t="shared" si="28"/>
        <v>960000</v>
      </c>
      <c r="O81" s="95"/>
      <c r="P81" s="95"/>
      <c r="Q81" s="246">
        <f t="shared" si="29"/>
        <v>960000</v>
      </c>
      <c r="R81" s="247" t="s">
        <v>543</v>
      </c>
    </row>
    <row r="82" spans="1:18" ht="43.5" customHeight="1">
      <c r="A82" s="104" t="s">
        <v>12</v>
      </c>
      <c r="B82" s="105">
        <v>4</v>
      </c>
      <c r="C82" s="105">
        <v>10870</v>
      </c>
      <c r="D82" s="118" t="s">
        <v>39</v>
      </c>
      <c r="E82" s="106">
        <v>10870</v>
      </c>
      <c r="F82" s="118" t="s">
        <v>550</v>
      </c>
      <c r="G82" s="94" t="s">
        <v>182</v>
      </c>
      <c r="H82" s="94" t="s">
        <v>183</v>
      </c>
      <c r="I82" s="99" t="s">
        <v>544</v>
      </c>
      <c r="J82" s="240" t="s">
        <v>185</v>
      </c>
      <c r="K82" s="136">
        <v>50000</v>
      </c>
      <c r="L82" s="232">
        <v>2</v>
      </c>
      <c r="M82" s="246">
        <f t="shared" si="27"/>
        <v>100000</v>
      </c>
      <c r="N82" s="246">
        <f t="shared" si="28"/>
        <v>100000</v>
      </c>
      <c r="O82" s="95"/>
      <c r="P82" s="95"/>
      <c r="Q82" s="246">
        <f t="shared" si="29"/>
        <v>100000</v>
      </c>
      <c r="R82" s="247" t="s">
        <v>545</v>
      </c>
    </row>
    <row r="83" spans="1:18" ht="43.5" customHeight="1">
      <c r="A83" s="104" t="s">
        <v>12</v>
      </c>
      <c r="B83" s="105">
        <v>5</v>
      </c>
      <c r="C83" s="105">
        <v>10870</v>
      </c>
      <c r="D83" s="118" t="s">
        <v>39</v>
      </c>
      <c r="E83" s="106">
        <v>10870</v>
      </c>
      <c r="F83" s="118" t="s">
        <v>550</v>
      </c>
      <c r="G83" s="94" t="s">
        <v>182</v>
      </c>
      <c r="H83" s="94" t="s">
        <v>183</v>
      </c>
      <c r="I83" s="245" t="s">
        <v>546</v>
      </c>
      <c r="J83" s="240" t="s">
        <v>185</v>
      </c>
      <c r="K83" s="241">
        <v>4200</v>
      </c>
      <c r="L83" s="242">
        <v>3</v>
      </c>
      <c r="M83" s="243">
        <f t="shared" si="27"/>
        <v>12600</v>
      </c>
      <c r="N83" s="243">
        <f t="shared" si="28"/>
        <v>12600</v>
      </c>
      <c r="O83" s="95"/>
      <c r="P83" s="95"/>
      <c r="Q83" s="243">
        <f t="shared" si="29"/>
        <v>12600</v>
      </c>
      <c r="R83" s="245" t="s">
        <v>547</v>
      </c>
    </row>
    <row r="84" spans="1:18" ht="43.5" customHeight="1">
      <c r="A84" s="104" t="s">
        <v>12</v>
      </c>
      <c r="B84" s="105">
        <v>6</v>
      </c>
      <c r="C84" s="105">
        <v>10870</v>
      </c>
      <c r="D84" s="118" t="s">
        <v>39</v>
      </c>
      <c r="E84" s="106">
        <v>10870</v>
      </c>
      <c r="F84" s="118" t="s">
        <v>550</v>
      </c>
      <c r="G84" s="94" t="s">
        <v>182</v>
      </c>
      <c r="H84" s="94" t="s">
        <v>183</v>
      </c>
      <c r="I84" s="245" t="s">
        <v>548</v>
      </c>
      <c r="J84" s="240" t="s">
        <v>185</v>
      </c>
      <c r="K84" s="241">
        <v>7800</v>
      </c>
      <c r="L84" s="242">
        <v>4</v>
      </c>
      <c r="M84" s="243">
        <f t="shared" si="27"/>
        <v>31200</v>
      </c>
      <c r="N84" s="243">
        <f t="shared" si="28"/>
        <v>31200</v>
      </c>
      <c r="O84" s="95"/>
      <c r="P84" s="95"/>
      <c r="Q84" s="243">
        <f t="shared" si="29"/>
        <v>31200</v>
      </c>
      <c r="R84" s="245" t="s">
        <v>549</v>
      </c>
    </row>
    <row r="85" spans="1:18" ht="43.5" customHeight="1">
      <c r="A85" s="104" t="s">
        <v>12</v>
      </c>
      <c r="B85" s="105">
        <v>7</v>
      </c>
      <c r="C85" s="105">
        <v>10870</v>
      </c>
      <c r="D85" s="118" t="s">
        <v>550</v>
      </c>
      <c r="E85" s="106">
        <v>10870</v>
      </c>
      <c r="F85" s="118" t="s">
        <v>550</v>
      </c>
      <c r="G85" s="94" t="s">
        <v>182</v>
      </c>
      <c r="H85" s="94" t="s">
        <v>183</v>
      </c>
      <c r="I85" s="98" t="s">
        <v>551</v>
      </c>
      <c r="J85" s="240" t="s">
        <v>185</v>
      </c>
      <c r="K85" s="96">
        <v>50000</v>
      </c>
      <c r="L85" s="248">
        <v>1</v>
      </c>
      <c r="M85" s="249">
        <f t="shared" si="27"/>
        <v>50000</v>
      </c>
      <c r="N85" s="249">
        <f t="shared" si="28"/>
        <v>50000</v>
      </c>
      <c r="O85" s="136"/>
      <c r="P85" s="95"/>
      <c r="Q85" s="249">
        <f t="shared" si="29"/>
        <v>50000</v>
      </c>
      <c r="R85" s="245" t="s">
        <v>552</v>
      </c>
    </row>
    <row r="86" spans="1:18" ht="43.5" customHeight="1">
      <c r="A86" s="104" t="s">
        <v>12</v>
      </c>
      <c r="B86" s="105">
        <v>8</v>
      </c>
      <c r="C86" s="105">
        <v>10870</v>
      </c>
      <c r="D86" s="118" t="s">
        <v>550</v>
      </c>
      <c r="E86" s="106">
        <v>10870</v>
      </c>
      <c r="F86" s="118" t="s">
        <v>550</v>
      </c>
      <c r="G86" s="94" t="s">
        <v>182</v>
      </c>
      <c r="H86" s="94" t="s">
        <v>183</v>
      </c>
      <c r="I86" s="121" t="s">
        <v>553</v>
      </c>
      <c r="J86" s="240" t="s">
        <v>185</v>
      </c>
      <c r="K86" s="113">
        <v>1700000</v>
      </c>
      <c r="L86" s="112">
        <v>1</v>
      </c>
      <c r="M86" s="246">
        <f t="shared" si="27"/>
        <v>1700000</v>
      </c>
      <c r="N86" s="246">
        <f t="shared" si="28"/>
        <v>1700000</v>
      </c>
      <c r="O86" s="95"/>
      <c r="P86" s="95"/>
      <c r="Q86" s="246">
        <f t="shared" si="29"/>
        <v>1700000</v>
      </c>
      <c r="R86" s="247" t="s">
        <v>554</v>
      </c>
    </row>
    <row r="87" spans="1:18" ht="43.5" customHeight="1">
      <c r="A87" s="104" t="s">
        <v>12</v>
      </c>
      <c r="B87" s="105">
        <v>9</v>
      </c>
      <c r="C87" s="105">
        <v>10870</v>
      </c>
      <c r="D87" s="118" t="s">
        <v>550</v>
      </c>
      <c r="E87" s="106">
        <v>10870</v>
      </c>
      <c r="F87" s="118" t="s">
        <v>550</v>
      </c>
      <c r="G87" s="94" t="s">
        <v>182</v>
      </c>
      <c r="H87" s="94" t="s">
        <v>183</v>
      </c>
      <c r="I87" s="121" t="s">
        <v>555</v>
      </c>
      <c r="J87" s="240" t="s">
        <v>185</v>
      </c>
      <c r="K87" s="113">
        <v>80000</v>
      </c>
      <c r="L87" s="112">
        <v>4</v>
      </c>
      <c r="M87" s="246">
        <f t="shared" si="27"/>
        <v>320000</v>
      </c>
      <c r="N87" s="246">
        <f t="shared" si="28"/>
        <v>320000</v>
      </c>
      <c r="O87" s="95"/>
      <c r="P87" s="95"/>
      <c r="Q87" s="246">
        <f t="shared" si="29"/>
        <v>320000</v>
      </c>
      <c r="R87" s="247" t="s">
        <v>556</v>
      </c>
    </row>
    <row r="88" spans="1:18" ht="43.5" customHeight="1">
      <c r="A88" s="104" t="s">
        <v>12</v>
      </c>
      <c r="B88" s="105">
        <v>10</v>
      </c>
      <c r="C88" s="105">
        <v>10870</v>
      </c>
      <c r="D88" s="118" t="s">
        <v>550</v>
      </c>
      <c r="E88" s="106">
        <v>10870</v>
      </c>
      <c r="F88" s="118" t="s">
        <v>550</v>
      </c>
      <c r="G88" s="94" t="s">
        <v>182</v>
      </c>
      <c r="H88" s="94" t="s">
        <v>183</v>
      </c>
      <c r="I88" s="121" t="s">
        <v>557</v>
      </c>
      <c r="J88" s="240" t="s">
        <v>185</v>
      </c>
      <c r="K88" s="113">
        <v>35000</v>
      </c>
      <c r="L88" s="112">
        <v>7</v>
      </c>
      <c r="M88" s="246">
        <f t="shared" si="27"/>
        <v>245000</v>
      </c>
      <c r="N88" s="246">
        <f t="shared" si="28"/>
        <v>245000</v>
      </c>
      <c r="O88" s="95"/>
      <c r="P88" s="95"/>
      <c r="Q88" s="246">
        <f t="shared" si="29"/>
        <v>245000</v>
      </c>
      <c r="R88" s="247" t="s">
        <v>556</v>
      </c>
    </row>
    <row r="89" spans="1:18" ht="43.5" customHeight="1">
      <c r="A89" s="104" t="s">
        <v>12</v>
      </c>
      <c r="B89" s="105">
        <v>11</v>
      </c>
      <c r="C89" s="105">
        <v>10870</v>
      </c>
      <c r="D89" s="118" t="s">
        <v>550</v>
      </c>
      <c r="E89" s="106">
        <v>10870</v>
      </c>
      <c r="F89" s="118" t="s">
        <v>550</v>
      </c>
      <c r="G89" s="94" t="s">
        <v>182</v>
      </c>
      <c r="H89" s="94" t="s">
        <v>183</v>
      </c>
      <c r="I89" s="99" t="s">
        <v>558</v>
      </c>
      <c r="J89" s="240" t="s">
        <v>185</v>
      </c>
      <c r="K89" s="95">
        <v>200000</v>
      </c>
      <c r="L89" s="105">
        <v>2</v>
      </c>
      <c r="M89" s="95">
        <f t="shared" si="27"/>
        <v>400000</v>
      </c>
      <c r="N89" s="95">
        <f t="shared" si="28"/>
        <v>400000</v>
      </c>
      <c r="O89" s="95"/>
      <c r="P89" s="95"/>
      <c r="Q89" s="95">
        <f t="shared" si="29"/>
        <v>400000</v>
      </c>
      <c r="R89" s="99" t="s">
        <v>559</v>
      </c>
    </row>
    <row r="90" spans="1:18" ht="43.5" customHeight="1">
      <c r="A90" s="104" t="s">
        <v>12</v>
      </c>
      <c r="B90" s="105">
        <v>12</v>
      </c>
      <c r="C90" s="105">
        <v>10870</v>
      </c>
      <c r="D90" s="118" t="s">
        <v>550</v>
      </c>
      <c r="E90" s="106">
        <v>10870</v>
      </c>
      <c r="F90" s="118" t="s">
        <v>550</v>
      </c>
      <c r="G90" s="94" t="s">
        <v>182</v>
      </c>
      <c r="H90" s="94" t="s">
        <v>183</v>
      </c>
      <c r="I90" s="250" t="s">
        <v>560</v>
      </c>
      <c r="J90" s="240" t="s">
        <v>185</v>
      </c>
      <c r="K90" s="246">
        <v>100000</v>
      </c>
      <c r="L90" s="232">
        <v>1</v>
      </c>
      <c r="M90" s="246">
        <f t="shared" si="27"/>
        <v>100000</v>
      </c>
      <c r="N90" s="246">
        <f t="shared" si="28"/>
        <v>100000</v>
      </c>
      <c r="O90" s="95"/>
      <c r="P90" s="95"/>
      <c r="Q90" s="246">
        <f t="shared" si="29"/>
        <v>100000</v>
      </c>
      <c r="R90" s="121" t="s">
        <v>561</v>
      </c>
    </row>
    <row r="91" spans="1:18" ht="43.5" customHeight="1">
      <c r="A91" s="104" t="s">
        <v>12</v>
      </c>
      <c r="B91" s="105">
        <v>13</v>
      </c>
      <c r="C91" s="105">
        <v>10870</v>
      </c>
      <c r="D91" s="118" t="s">
        <v>550</v>
      </c>
      <c r="E91" s="106">
        <v>10870</v>
      </c>
      <c r="F91" s="118" t="s">
        <v>550</v>
      </c>
      <c r="G91" s="94" t="s">
        <v>182</v>
      </c>
      <c r="H91" s="94" t="s">
        <v>183</v>
      </c>
      <c r="I91" s="99" t="s">
        <v>558</v>
      </c>
      <c r="J91" s="240" t="s">
        <v>185</v>
      </c>
      <c r="K91" s="95">
        <v>200000</v>
      </c>
      <c r="L91" s="105">
        <v>2</v>
      </c>
      <c r="M91" s="95">
        <f t="shared" si="27"/>
        <v>400000</v>
      </c>
      <c r="N91" s="95">
        <f t="shared" si="28"/>
        <v>400000</v>
      </c>
      <c r="O91" s="95"/>
      <c r="P91" s="95"/>
      <c r="Q91" s="95">
        <f t="shared" si="29"/>
        <v>400000</v>
      </c>
      <c r="R91" s="99" t="s">
        <v>562</v>
      </c>
    </row>
    <row r="92" spans="1:18" ht="43.5" customHeight="1">
      <c r="A92" s="104" t="s">
        <v>12</v>
      </c>
      <c r="B92" s="105">
        <v>14</v>
      </c>
      <c r="C92" s="105">
        <v>10870</v>
      </c>
      <c r="D92" s="118" t="s">
        <v>550</v>
      </c>
      <c r="E92" s="106">
        <v>10870</v>
      </c>
      <c r="F92" s="118" t="s">
        <v>550</v>
      </c>
      <c r="G92" s="94" t="s">
        <v>182</v>
      </c>
      <c r="H92" s="94" t="s">
        <v>183</v>
      </c>
      <c r="I92" s="99" t="s">
        <v>563</v>
      </c>
      <c r="J92" s="240" t="s">
        <v>185</v>
      </c>
      <c r="K92" s="95">
        <v>550000</v>
      </c>
      <c r="L92" s="105">
        <v>2</v>
      </c>
      <c r="M92" s="95">
        <f t="shared" si="27"/>
        <v>1100000</v>
      </c>
      <c r="N92" s="95">
        <f t="shared" si="28"/>
        <v>1100000</v>
      </c>
      <c r="O92" s="95"/>
      <c r="P92" s="95"/>
      <c r="Q92" s="95">
        <f t="shared" si="29"/>
        <v>1100000</v>
      </c>
      <c r="R92" s="99" t="s">
        <v>564</v>
      </c>
    </row>
    <row r="93" spans="1:18" ht="43.5" customHeight="1">
      <c r="A93" s="104" t="s">
        <v>12</v>
      </c>
      <c r="B93" s="105">
        <v>15</v>
      </c>
      <c r="C93" s="105">
        <v>10870</v>
      </c>
      <c r="D93" s="118" t="s">
        <v>550</v>
      </c>
      <c r="E93" s="106">
        <v>10870</v>
      </c>
      <c r="F93" s="118" t="s">
        <v>550</v>
      </c>
      <c r="G93" s="94" t="s">
        <v>182</v>
      </c>
      <c r="H93" s="94" t="s">
        <v>183</v>
      </c>
      <c r="I93" s="99" t="s">
        <v>565</v>
      </c>
      <c r="J93" s="240" t="s">
        <v>185</v>
      </c>
      <c r="K93" s="95">
        <v>35000</v>
      </c>
      <c r="L93" s="105">
        <v>1</v>
      </c>
      <c r="M93" s="95">
        <f t="shared" si="27"/>
        <v>35000</v>
      </c>
      <c r="N93" s="95">
        <f t="shared" si="28"/>
        <v>35000</v>
      </c>
      <c r="O93" s="95"/>
      <c r="P93" s="95"/>
      <c r="Q93" s="95">
        <f t="shared" si="29"/>
        <v>35000</v>
      </c>
      <c r="R93" s="99" t="s">
        <v>566</v>
      </c>
    </row>
    <row r="94" spans="1:18" ht="43.5" customHeight="1">
      <c r="A94" s="104" t="s">
        <v>12</v>
      </c>
      <c r="B94" s="105">
        <v>16</v>
      </c>
      <c r="C94" s="105">
        <v>10870</v>
      </c>
      <c r="D94" s="118" t="s">
        <v>550</v>
      </c>
      <c r="E94" s="106">
        <v>10870</v>
      </c>
      <c r="F94" s="118" t="s">
        <v>550</v>
      </c>
      <c r="G94" s="94" t="s">
        <v>182</v>
      </c>
      <c r="H94" s="94" t="s">
        <v>183</v>
      </c>
      <c r="I94" s="99" t="s">
        <v>567</v>
      </c>
      <c r="J94" s="240" t="s">
        <v>185</v>
      </c>
      <c r="K94" s="95">
        <v>200000</v>
      </c>
      <c r="L94" s="105">
        <v>1</v>
      </c>
      <c r="M94" s="95">
        <f t="shared" si="27"/>
        <v>200000</v>
      </c>
      <c r="N94" s="95">
        <f t="shared" si="28"/>
        <v>200000</v>
      </c>
      <c r="O94" s="95"/>
      <c r="P94" s="95"/>
      <c r="Q94" s="95">
        <f t="shared" si="29"/>
        <v>200000</v>
      </c>
      <c r="R94" s="99" t="s">
        <v>568</v>
      </c>
    </row>
    <row r="95" spans="1:18" ht="43.5" customHeight="1">
      <c r="A95" s="104" t="s">
        <v>12</v>
      </c>
      <c r="B95" s="105">
        <v>17</v>
      </c>
      <c r="C95" s="105">
        <v>10870</v>
      </c>
      <c r="D95" s="118" t="s">
        <v>550</v>
      </c>
      <c r="E95" s="106">
        <v>10870</v>
      </c>
      <c r="F95" s="118" t="s">
        <v>550</v>
      </c>
      <c r="G95" s="94" t="s">
        <v>182</v>
      </c>
      <c r="H95" s="94" t="s">
        <v>183</v>
      </c>
      <c r="I95" s="99" t="s">
        <v>266</v>
      </c>
      <c r="J95" s="240" t="s">
        <v>185</v>
      </c>
      <c r="K95" s="95">
        <v>40000</v>
      </c>
      <c r="L95" s="105">
        <v>4</v>
      </c>
      <c r="M95" s="95">
        <f t="shared" si="27"/>
        <v>160000</v>
      </c>
      <c r="N95" s="95">
        <f t="shared" si="28"/>
        <v>160000</v>
      </c>
      <c r="O95" s="95"/>
      <c r="P95" s="95"/>
      <c r="Q95" s="95">
        <f t="shared" si="29"/>
        <v>160000</v>
      </c>
      <c r="R95" s="99" t="s">
        <v>569</v>
      </c>
    </row>
    <row r="96" spans="1:18" ht="43.5" customHeight="1">
      <c r="A96" s="104" t="s">
        <v>12</v>
      </c>
      <c r="B96" s="105">
        <v>18</v>
      </c>
      <c r="C96" s="105">
        <v>10870</v>
      </c>
      <c r="D96" s="118" t="s">
        <v>550</v>
      </c>
      <c r="E96" s="106">
        <v>10870</v>
      </c>
      <c r="F96" s="118" t="s">
        <v>550</v>
      </c>
      <c r="G96" s="94" t="s">
        <v>182</v>
      </c>
      <c r="H96" s="94" t="s">
        <v>183</v>
      </c>
      <c r="I96" s="99" t="s">
        <v>570</v>
      </c>
      <c r="J96" s="240" t="s">
        <v>185</v>
      </c>
      <c r="K96" s="95">
        <v>75000</v>
      </c>
      <c r="L96" s="105">
        <v>1</v>
      </c>
      <c r="M96" s="95">
        <f t="shared" si="27"/>
        <v>75000</v>
      </c>
      <c r="N96" s="95">
        <f t="shared" si="28"/>
        <v>75000</v>
      </c>
      <c r="O96" s="95"/>
      <c r="P96" s="95"/>
      <c r="Q96" s="95">
        <f t="shared" si="29"/>
        <v>75000</v>
      </c>
      <c r="R96" s="99" t="s">
        <v>569</v>
      </c>
    </row>
    <row r="97" spans="1:18" ht="43.5" customHeight="1">
      <c r="A97" s="104" t="s">
        <v>12</v>
      </c>
      <c r="B97" s="105">
        <v>19</v>
      </c>
      <c r="C97" s="105">
        <v>10870</v>
      </c>
      <c r="D97" s="118" t="s">
        <v>550</v>
      </c>
      <c r="E97" s="106">
        <v>10870</v>
      </c>
      <c r="F97" s="118" t="s">
        <v>550</v>
      </c>
      <c r="G97" s="94" t="s">
        <v>182</v>
      </c>
      <c r="H97" s="94" t="s">
        <v>183</v>
      </c>
      <c r="I97" s="99" t="s">
        <v>571</v>
      </c>
      <c r="J97" s="240" t="s">
        <v>185</v>
      </c>
      <c r="K97" s="95">
        <v>27000</v>
      </c>
      <c r="L97" s="105">
        <v>1</v>
      </c>
      <c r="M97" s="95">
        <f t="shared" si="27"/>
        <v>27000</v>
      </c>
      <c r="N97" s="95">
        <f t="shared" si="28"/>
        <v>27000</v>
      </c>
      <c r="O97" s="95"/>
      <c r="P97" s="95"/>
      <c r="Q97" s="95">
        <f t="shared" si="29"/>
        <v>27000</v>
      </c>
      <c r="R97" s="99" t="s">
        <v>572</v>
      </c>
    </row>
    <row r="98" spans="1:18" ht="43.5" customHeight="1">
      <c r="A98" s="104" t="s">
        <v>12</v>
      </c>
      <c r="B98" s="105">
        <v>20</v>
      </c>
      <c r="C98" s="105">
        <v>10870</v>
      </c>
      <c r="D98" s="118" t="s">
        <v>550</v>
      </c>
      <c r="E98" s="106">
        <v>10870</v>
      </c>
      <c r="F98" s="118" t="s">
        <v>550</v>
      </c>
      <c r="G98" s="94" t="s">
        <v>182</v>
      </c>
      <c r="H98" s="94" t="s">
        <v>183</v>
      </c>
      <c r="I98" s="99" t="s">
        <v>573</v>
      </c>
      <c r="J98" s="240" t="s">
        <v>185</v>
      </c>
      <c r="K98" s="95">
        <v>15000</v>
      </c>
      <c r="L98" s="105">
        <v>1</v>
      </c>
      <c r="M98" s="95">
        <f t="shared" si="27"/>
        <v>15000</v>
      </c>
      <c r="N98" s="95">
        <f t="shared" si="28"/>
        <v>15000</v>
      </c>
      <c r="O98" s="95"/>
      <c r="P98" s="95"/>
      <c r="Q98" s="95">
        <f t="shared" si="29"/>
        <v>15000</v>
      </c>
      <c r="R98" s="99" t="s">
        <v>574</v>
      </c>
    </row>
    <row r="99" spans="1:18" ht="43.5" customHeight="1">
      <c r="A99" s="104" t="s">
        <v>12</v>
      </c>
      <c r="B99" s="105">
        <v>21</v>
      </c>
      <c r="C99" s="105">
        <v>10870</v>
      </c>
      <c r="D99" s="118" t="s">
        <v>550</v>
      </c>
      <c r="E99" s="106">
        <v>10870</v>
      </c>
      <c r="F99" s="118" t="s">
        <v>550</v>
      </c>
      <c r="G99" s="94" t="s">
        <v>182</v>
      </c>
      <c r="H99" s="94" t="s">
        <v>183</v>
      </c>
      <c r="I99" s="99" t="s">
        <v>575</v>
      </c>
      <c r="J99" s="240" t="s">
        <v>185</v>
      </c>
      <c r="K99" s="95">
        <v>4500</v>
      </c>
      <c r="L99" s="105">
        <v>20</v>
      </c>
      <c r="M99" s="95">
        <f t="shared" si="27"/>
        <v>90000</v>
      </c>
      <c r="N99" s="95">
        <f t="shared" si="28"/>
        <v>90000</v>
      </c>
      <c r="O99" s="95"/>
      <c r="P99" s="95"/>
      <c r="Q99" s="95">
        <f t="shared" si="29"/>
        <v>90000</v>
      </c>
      <c r="R99" s="99" t="s">
        <v>574</v>
      </c>
    </row>
    <row r="100" spans="1:18" ht="43.5" customHeight="1">
      <c r="A100" s="104" t="s">
        <v>12</v>
      </c>
      <c r="B100" s="105">
        <v>22</v>
      </c>
      <c r="C100" s="105">
        <v>10870</v>
      </c>
      <c r="D100" s="118" t="s">
        <v>550</v>
      </c>
      <c r="E100" s="106">
        <v>10870</v>
      </c>
      <c r="F100" s="118" t="s">
        <v>550</v>
      </c>
      <c r="G100" s="94" t="s">
        <v>182</v>
      </c>
      <c r="H100" s="94" t="s">
        <v>183</v>
      </c>
      <c r="I100" s="121" t="s">
        <v>576</v>
      </c>
      <c r="J100" s="240" t="s">
        <v>185</v>
      </c>
      <c r="K100" s="95">
        <v>300000</v>
      </c>
      <c r="L100" s="105">
        <v>1</v>
      </c>
      <c r="M100" s="95">
        <f t="shared" si="27"/>
        <v>300000</v>
      </c>
      <c r="N100" s="95">
        <f t="shared" si="28"/>
        <v>300000</v>
      </c>
      <c r="O100" s="95"/>
      <c r="P100" s="95"/>
      <c r="Q100" s="95">
        <f t="shared" si="29"/>
        <v>300000</v>
      </c>
      <c r="R100" s="99" t="s">
        <v>574</v>
      </c>
    </row>
    <row r="101" spans="1:18" ht="43.5" customHeight="1">
      <c r="A101" s="104" t="s">
        <v>12</v>
      </c>
      <c r="B101" s="105">
        <v>23</v>
      </c>
      <c r="C101" s="105">
        <v>10870</v>
      </c>
      <c r="D101" s="118" t="s">
        <v>550</v>
      </c>
      <c r="E101" s="106">
        <v>10870</v>
      </c>
      <c r="F101" s="118" t="s">
        <v>550</v>
      </c>
      <c r="G101" s="94" t="s">
        <v>182</v>
      </c>
      <c r="H101" s="94" t="s">
        <v>183</v>
      </c>
      <c r="I101" s="121" t="s">
        <v>577</v>
      </c>
      <c r="J101" s="240" t="s">
        <v>185</v>
      </c>
      <c r="K101" s="95">
        <v>150000</v>
      </c>
      <c r="L101" s="105">
        <v>1</v>
      </c>
      <c r="M101" s="95">
        <f t="shared" si="27"/>
        <v>150000</v>
      </c>
      <c r="N101" s="95">
        <f t="shared" si="28"/>
        <v>150000</v>
      </c>
      <c r="O101" s="95"/>
      <c r="P101" s="95"/>
      <c r="Q101" s="95">
        <f t="shared" si="29"/>
        <v>150000</v>
      </c>
      <c r="R101" s="99" t="s">
        <v>574</v>
      </c>
    </row>
    <row r="102" spans="1:18" ht="43.5" customHeight="1">
      <c r="A102" s="104" t="s">
        <v>12</v>
      </c>
      <c r="B102" s="105">
        <v>24</v>
      </c>
      <c r="C102" s="105">
        <v>10870</v>
      </c>
      <c r="D102" s="118" t="s">
        <v>550</v>
      </c>
      <c r="E102" s="106">
        <v>10870</v>
      </c>
      <c r="F102" s="118" t="s">
        <v>550</v>
      </c>
      <c r="G102" s="94" t="s">
        <v>182</v>
      </c>
      <c r="H102" s="94" t="s">
        <v>183</v>
      </c>
      <c r="I102" s="121" t="s">
        <v>578</v>
      </c>
      <c r="J102" s="240" t="s">
        <v>185</v>
      </c>
      <c r="K102" s="95">
        <v>75000</v>
      </c>
      <c r="L102" s="105">
        <v>1</v>
      </c>
      <c r="M102" s="95">
        <f t="shared" si="27"/>
        <v>75000</v>
      </c>
      <c r="N102" s="95">
        <f t="shared" si="28"/>
        <v>75000</v>
      </c>
      <c r="O102" s="95"/>
      <c r="P102" s="95"/>
      <c r="Q102" s="95">
        <f t="shared" si="29"/>
        <v>75000</v>
      </c>
      <c r="R102" s="99" t="s">
        <v>579</v>
      </c>
    </row>
    <row r="103" spans="1:18" ht="43.5" customHeight="1">
      <c r="A103" s="104" t="s">
        <v>12</v>
      </c>
      <c r="B103" s="105">
        <v>25</v>
      </c>
      <c r="C103" s="105">
        <v>10870</v>
      </c>
      <c r="D103" s="118" t="s">
        <v>550</v>
      </c>
      <c r="E103" s="106">
        <v>10870</v>
      </c>
      <c r="F103" s="118" t="s">
        <v>550</v>
      </c>
      <c r="G103" s="94" t="s">
        <v>182</v>
      </c>
      <c r="H103" s="94" t="s">
        <v>183</v>
      </c>
      <c r="I103" s="121" t="s">
        <v>580</v>
      </c>
      <c r="J103" s="240" t="s">
        <v>185</v>
      </c>
      <c r="K103" s="95">
        <v>500000</v>
      </c>
      <c r="L103" s="105">
        <v>1</v>
      </c>
      <c r="M103" s="95">
        <f t="shared" si="27"/>
        <v>500000</v>
      </c>
      <c r="N103" s="95">
        <f t="shared" si="28"/>
        <v>500000</v>
      </c>
      <c r="O103" s="95"/>
      <c r="P103" s="95"/>
      <c r="Q103" s="95">
        <f t="shared" si="29"/>
        <v>500000</v>
      </c>
      <c r="R103" s="251" t="s">
        <v>581</v>
      </c>
    </row>
    <row r="104" spans="1:18" ht="43.5" customHeight="1">
      <c r="A104" s="104" t="s">
        <v>12</v>
      </c>
      <c r="B104" s="105">
        <v>26</v>
      </c>
      <c r="C104" s="105">
        <v>10870</v>
      </c>
      <c r="D104" s="118" t="s">
        <v>550</v>
      </c>
      <c r="E104" s="106">
        <v>10870</v>
      </c>
      <c r="F104" s="118" t="s">
        <v>550</v>
      </c>
      <c r="G104" s="94" t="s">
        <v>182</v>
      </c>
      <c r="H104" s="94" t="s">
        <v>183</v>
      </c>
      <c r="I104" s="252" t="s">
        <v>582</v>
      </c>
      <c r="J104" s="240" t="s">
        <v>185</v>
      </c>
      <c r="K104" s="95">
        <v>500000</v>
      </c>
      <c r="L104" s="105">
        <v>1</v>
      </c>
      <c r="M104" s="95">
        <f t="shared" si="27"/>
        <v>500000</v>
      </c>
      <c r="N104" s="95">
        <f t="shared" si="28"/>
        <v>500000</v>
      </c>
      <c r="O104" s="95"/>
      <c r="P104" s="95"/>
      <c r="Q104" s="95">
        <f t="shared" si="29"/>
        <v>500000</v>
      </c>
      <c r="R104" s="121" t="s">
        <v>583</v>
      </c>
    </row>
    <row r="105" spans="1:18" ht="43.5" customHeight="1">
      <c r="A105" s="104" t="s">
        <v>12</v>
      </c>
      <c r="B105" s="105">
        <v>27</v>
      </c>
      <c r="C105" s="105">
        <v>10870</v>
      </c>
      <c r="D105" s="118" t="s">
        <v>550</v>
      </c>
      <c r="E105" s="106">
        <v>10870</v>
      </c>
      <c r="F105" s="118" t="s">
        <v>550</v>
      </c>
      <c r="G105" s="94" t="s">
        <v>182</v>
      </c>
      <c r="H105" s="94" t="s">
        <v>183</v>
      </c>
      <c r="I105" s="252" t="s">
        <v>584</v>
      </c>
      <c r="J105" s="240" t="s">
        <v>185</v>
      </c>
      <c r="K105" s="95">
        <v>100000</v>
      </c>
      <c r="L105" s="105">
        <v>1</v>
      </c>
      <c r="M105" s="95">
        <f t="shared" si="27"/>
        <v>100000</v>
      </c>
      <c r="N105" s="95">
        <f t="shared" si="28"/>
        <v>100000</v>
      </c>
      <c r="O105" s="95"/>
      <c r="P105" s="95"/>
      <c r="Q105" s="95">
        <f t="shared" si="29"/>
        <v>100000</v>
      </c>
      <c r="R105" s="251" t="s">
        <v>585</v>
      </c>
    </row>
    <row r="106" spans="1:18" ht="43.5" customHeight="1">
      <c r="A106" s="104" t="s">
        <v>12</v>
      </c>
      <c r="B106" s="105">
        <v>28</v>
      </c>
      <c r="C106" s="105">
        <v>10870</v>
      </c>
      <c r="D106" s="118" t="s">
        <v>550</v>
      </c>
      <c r="E106" s="106">
        <v>10870</v>
      </c>
      <c r="F106" s="118" t="s">
        <v>550</v>
      </c>
      <c r="G106" s="94" t="s">
        <v>182</v>
      </c>
      <c r="H106" s="94" t="s">
        <v>183</v>
      </c>
      <c r="I106" s="132" t="s">
        <v>586</v>
      </c>
      <c r="J106" s="240" t="s">
        <v>185</v>
      </c>
      <c r="K106" s="117">
        <v>37000</v>
      </c>
      <c r="L106" s="94">
        <v>1</v>
      </c>
      <c r="M106" s="137">
        <f t="shared" si="27"/>
        <v>37000</v>
      </c>
      <c r="N106" s="137">
        <f t="shared" si="28"/>
        <v>37000</v>
      </c>
      <c r="O106" s="95"/>
      <c r="P106" s="95"/>
      <c r="Q106" s="137">
        <f t="shared" si="29"/>
        <v>37000</v>
      </c>
      <c r="R106" s="98" t="s">
        <v>587</v>
      </c>
    </row>
    <row r="107" spans="1:18" ht="43.5" customHeight="1">
      <c r="A107" s="104" t="s">
        <v>12</v>
      </c>
      <c r="B107" s="105">
        <v>29</v>
      </c>
      <c r="C107" s="105">
        <v>10870</v>
      </c>
      <c r="D107" s="118" t="s">
        <v>550</v>
      </c>
      <c r="E107" s="106">
        <v>10870</v>
      </c>
      <c r="F107" s="118" t="s">
        <v>550</v>
      </c>
      <c r="G107" s="94" t="s">
        <v>182</v>
      </c>
      <c r="H107" s="94" t="s">
        <v>183</v>
      </c>
      <c r="I107" s="103" t="s">
        <v>588</v>
      </c>
      <c r="J107" s="240" t="s">
        <v>185</v>
      </c>
      <c r="K107" s="117">
        <v>130000</v>
      </c>
      <c r="L107" s="94">
        <v>1</v>
      </c>
      <c r="M107" s="117">
        <f t="shared" si="27"/>
        <v>130000</v>
      </c>
      <c r="N107" s="117">
        <f t="shared" si="28"/>
        <v>130000</v>
      </c>
      <c r="O107" s="95"/>
      <c r="P107" s="95"/>
      <c r="Q107" s="117">
        <f t="shared" si="29"/>
        <v>130000</v>
      </c>
      <c r="R107" s="98" t="s">
        <v>587</v>
      </c>
    </row>
    <row r="108" spans="1:18" ht="43.5" customHeight="1">
      <c r="A108" s="104" t="s">
        <v>12</v>
      </c>
      <c r="B108" s="105">
        <v>30</v>
      </c>
      <c r="C108" s="105">
        <v>10870</v>
      </c>
      <c r="D108" s="118" t="s">
        <v>550</v>
      </c>
      <c r="E108" s="106">
        <v>10870</v>
      </c>
      <c r="F108" s="118" t="s">
        <v>550</v>
      </c>
      <c r="G108" s="94" t="s">
        <v>182</v>
      </c>
      <c r="H108" s="94" t="s">
        <v>183</v>
      </c>
      <c r="I108" s="98" t="s">
        <v>589</v>
      </c>
      <c r="J108" s="240" t="s">
        <v>185</v>
      </c>
      <c r="K108" s="137">
        <v>250000</v>
      </c>
      <c r="L108" s="115">
        <v>1</v>
      </c>
      <c r="M108" s="137">
        <f t="shared" si="27"/>
        <v>250000</v>
      </c>
      <c r="N108" s="137">
        <f t="shared" si="28"/>
        <v>250000</v>
      </c>
      <c r="O108" s="95"/>
      <c r="P108" s="95"/>
      <c r="Q108" s="137">
        <f t="shared" si="29"/>
        <v>250000</v>
      </c>
      <c r="R108" s="98" t="s">
        <v>587</v>
      </c>
    </row>
    <row r="109" spans="1:18" ht="43.5" customHeight="1">
      <c r="A109" s="104" t="s">
        <v>12</v>
      </c>
      <c r="B109" s="105">
        <v>31</v>
      </c>
      <c r="C109" s="105">
        <v>10870</v>
      </c>
      <c r="D109" s="118" t="s">
        <v>550</v>
      </c>
      <c r="E109" s="106">
        <v>10870</v>
      </c>
      <c r="F109" s="118" t="s">
        <v>550</v>
      </c>
      <c r="G109" s="94" t="s">
        <v>182</v>
      </c>
      <c r="H109" s="94" t="s">
        <v>183</v>
      </c>
      <c r="I109" s="121" t="s">
        <v>590</v>
      </c>
      <c r="J109" s="240" t="s">
        <v>185</v>
      </c>
      <c r="K109" s="128">
        <v>230000</v>
      </c>
      <c r="L109" s="105">
        <v>1</v>
      </c>
      <c r="M109" s="128">
        <f t="shared" si="27"/>
        <v>230000</v>
      </c>
      <c r="N109" s="128">
        <f t="shared" si="28"/>
        <v>230000</v>
      </c>
      <c r="O109" s="95"/>
      <c r="P109" s="95"/>
      <c r="Q109" s="128">
        <f t="shared" si="29"/>
        <v>230000</v>
      </c>
      <c r="R109" s="98" t="s">
        <v>587</v>
      </c>
    </row>
    <row r="110" spans="1:18" ht="43.5" customHeight="1">
      <c r="A110" s="104" t="s">
        <v>12</v>
      </c>
      <c r="B110" s="105">
        <v>32</v>
      </c>
      <c r="C110" s="105">
        <v>10870</v>
      </c>
      <c r="D110" s="118" t="s">
        <v>550</v>
      </c>
      <c r="E110" s="106">
        <v>10870</v>
      </c>
      <c r="F110" s="118" t="s">
        <v>550</v>
      </c>
      <c r="G110" s="94" t="s">
        <v>182</v>
      </c>
      <c r="H110" s="94" t="s">
        <v>183</v>
      </c>
      <c r="I110" s="121" t="s">
        <v>591</v>
      </c>
      <c r="J110" s="240" t="s">
        <v>185</v>
      </c>
      <c r="K110" s="128">
        <v>98000</v>
      </c>
      <c r="L110" s="105">
        <v>1</v>
      </c>
      <c r="M110" s="128">
        <f t="shared" si="27"/>
        <v>98000</v>
      </c>
      <c r="N110" s="128">
        <f t="shared" si="28"/>
        <v>98000</v>
      </c>
      <c r="O110" s="95"/>
      <c r="P110" s="95"/>
      <c r="Q110" s="128">
        <f t="shared" si="29"/>
        <v>98000</v>
      </c>
      <c r="R110" s="98" t="s">
        <v>587</v>
      </c>
    </row>
    <row r="111" spans="1:18" ht="43.5" customHeight="1">
      <c r="A111" s="104" t="s">
        <v>12</v>
      </c>
      <c r="B111" s="105">
        <v>1</v>
      </c>
      <c r="C111" s="105">
        <v>10870</v>
      </c>
      <c r="D111" s="118" t="s">
        <v>39</v>
      </c>
      <c r="E111" s="138">
        <v>2503</v>
      </c>
      <c r="F111" s="118" t="s">
        <v>135</v>
      </c>
      <c r="G111" s="104" t="s">
        <v>13</v>
      </c>
      <c r="H111" s="104" t="s">
        <v>14</v>
      </c>
      <c r="I111" s="104" t="s">
        <v>592</v>
      </c>
      <c r="J111" s="105" t="s">
        <v>46</v>
      </c>
      <c r="K111" s="95">
        <v>250000</v>
      </c>
      <c r="L111" s="105">
        <v>1</v>
      </c>
      <c r="M111" s="95">
        <f t="shared" si="27"/>
        <v>250000</v>
      </c>
      <c r="N111" s="95">
        <f t="shared" si="28"/>
        <v>250000</v>
      </c>
      <c r="O111" s="95"/>
      <c r="P111" s="95"/>
      <c r="Q111" s="95">
        <f t="shared" si="29"/>
        <v>250000</v>
      </c>
      <c r="R111" s="99" t="s">
        <v>593</v>
      </c>
    </row>
    <row r="112" spans="1:18" ht="43.5" customHeight="1">
      <c r="A112" s="104" t="s">
        <v>12</v>
      </c>
      <c r="B112" s="105">
        <v>2</v>
      </c>
      <c r="C112" s="105">
        <v>10870</v>
      </c>
      <c r="D112" s="118" t="s">
        <v>39</v>
      </c>
      <c r="E112" s="106">
        <v>10208</v>
      </c>
      <c r="F112" s="118" t="s">
        <v>594</v>
      </c>
      <c r="G112" s="104" t="s">
        <v>13</v>
      </c>
      <c r="H112" s="104" t="s">
        <v>14</v>
      </c>
      <c r="I112" s="104" t="s">
        <v>592</v>
      </c>
      <c r="J112" s="105" t="s">
        <v>46</v>
      </c>
      <c r="K112" s="95">
        <v>250000</v>
      </c>
      <c r="L112" s="105">
        <v>1</v>
      </c>
      <c r="M112" s="95">
        <f t="shared" si="27"/>
        <v>250000</v>
      </c>
      <c r="N112" s="95">
        <f t="shared" si="28"/>
        <v>250000</v>
      </c>
      <c r="O112" s="95"/>
      <c r="P112" s="95"/>
      <c r="Q112" s="95">
        <f t="shared" si="29"/>
        <v>250000</v>
      </c>
      <c r="R112" s="99" t="s">
        <v>593</v>
      </c>
    </row>
    <row r="113" spans="1:18" ht="43.5" customHeight="1">
      <c r="A113" s="104" t="s">
        <v>12</v>
      </c>
      <c r="B113" s="105">
        <v>3</v>
      </c>
      <c r="C113" s="105">
        <v>10870</v>
      </c>
      <c r="D113" s="118" t="s">
        <v>39</v>
      </c>
      <c r="E113" s="138">
        <v>10209</v>
      </c>
      <c r="F113" s="118" t="s">
        <v>595</v>
      </c>
      <c r="G113" s="104" t="s">
        <v>13</v>
      </c>
      <c r="H113" s="104" t="s">
        <v>14</v>
      </c>
      <c r="I113" s="99" t="s">
        <v>596</v>
      </c>
      <c r="J113" s="105" t="s">
        <v>241</v>
      </c>
      <c r="K113" s="95">
        <v>2240</v>
      </c>
      <c r="L113" s="105">
        <v>201</v>
      </c>
      <c r="M113" s="95">
        <f t="shared" si="27"/>
        <v>450240</v>
      </c>
      <c r="N113" s="95">
        <f t="shared" si="28"/>
        <v>450240</v>
      </c>
      <c r="O113" s="95"/>
      <c r="P113" s="95"/>
      <c r="Q113" s="95">
        <f t="shared" si="29"/>
        <v>450240</v>
      </c>
      <c r="R113" s="99" t="s">
        <v>597</v>
      </c>
    </row>
    <row r="114" spans="1:18" ht="43.5" customHeight="1">
      <c r="A114" s="104" t="s">
        <v>12</v>
      </c>
      <c r="B114" s="105">
        <v>4</v>
      </c>
      <c r="C114" s="105">
        <v>10870</v>
      </c>
      <c r="D114" s="118" t="s">
        <v>39</v>
      </c>
      <c r="E114" s="138">
        <v>10209</v>
      </c>
      <c r="F114" s="118" t="s">
        <v>595</v>
      </c>
      <c r="G114" s="104" t="s">
        <v>13</v>
      </c>
      <c r="H114" s="104" t="s">
        <v>14</v>
      </c>
      <c r="I114" s="99" t="s">
        <v>598</v>
      </c>
      <c r="J114" s="105" t="s">
        <v>241</v>
      </c>
      <c r="K114" s="95">
        <v>3240</v>
      </c>
      <c r="L114" s="105">
        <v>57</v>
      </c>
      <c r="M114" s="95">
        <f t="shared" si="27"/>
        <v>184680</v>
      </c>
      <c r="N114" s="95">
        <f t="shared" si="28"/>
        <v>184680</v>
      </c>
      <c r="O114" s="95"/>
      <c r="P114" s="95"/>
      <c r="Q114" s="95">
        <f t="shared" si="29"/>
        <v>184680</v>
      </c>
      <c r="R114" s="99" t="s">
        <v>599</v>
      </c>
    </row>
    <row r="115" spans="1:18" ht="43.5" customHeight="1">
      <c r="A115" s="104" t="s">
        <v>12</v>
      </c>
      <c r="B115" s="105">
        <v>5</v>
      </c>
      <c r="C115" s="105">
        <v>10870</v>
      </c>
      <c r="D115" s="118" t="s">
        <v>39</v>
      </c>
      <c r="E115" s="138">
        <v>2513</v>
      </c>
      <c r="F115" s="118" t="s">
        <v>600</v>
      </c>
      <c r="G115" s="104" t="s">
        <v>13</v>
      </c>
      <c r="H115" s="104" t="s">
        <v>14</v>
      </c>
      <c r="I115" s="99" t="s">
        <v>601</v>
      </c>
      <c r="J115" s="105" t="s">
        <v>241</v>
      </c>
      <c r="K115" s="95">
        <v>2240</v>
      </c>
      <c r="L115" s="105">
        <v>100</v>
      </c>
      <c r="M115" s="95">
        <f t="shared" si="27"/>
        <v>224000</v>
      </c>
      <c r="N115" s="95">
        <f t="shared" si="28"/>
        <v>224000</v>
      </c>
      <c r="O115" s="95"/>
      <c r="P115" s="95"/>
      <c r="Q115" s="95">
        <f t="shared" si="29"/>
        <v>224000</v>
      </c>
      <c r="R115" s="99" t="s">
        <v>602</v>
      </c>
    </row>
    <row r="116" spans="1:18" s="259" customFormat="1">
      <c r="A116" s="233"/>
      <c r="B116" s="234" t="s">
        <v>40</v>
      </c>
      <c r="C116" s="235"/>
      <c r="D116" s="234"/>
      <c r="E116" s="236"/>
      <c r="F116" s="237"/>
      <c r="G116" s="235"/>
      <c r="H116" s="235"/>
      <c r="I116" s="238"/>
      <c r="J116" s="235"/>
      <c r="K116" s="239"/>
      <c r="L116" s="235"/>
      <c r="M116" s="239">
        <f>SUM(M117:M139)</f>
        <v>2736000</v>
      </c>
      <c r="N116" s="239">
        <f>SUM(N117:N139)</f>
        <v>2532996.89</v>
      </c>
      <c r="O116" s="239">
        <f>SUM(O117:O139)</f>
        <v>203003.11</v>
      </c>
      <c r="P116" s="239">
        <f>SUM(P117:P139)</f>
        <v>0</v>
      </c>
      <c r="Q116" s="239">
        <f>SUM(Q117:Q139)</f>
        <v>2736000</v>
      </c>
      <c r="R116" s="238"/>
    </row>
    <row r="117" spans="1:18" ht="43.5" customHeight="1">
      <c r="A117" s="104" t="s">
        <v>12</v>
      </c>
      <c r="B117" s="105">
        <v>1</v>
      </c>
      <c r="C117" s="112">
        <v>13817</v>
      </c>
      <c r="D117" s="118" t="s">
        <v>40</v>
      </c>
      <c r="E117" s="139">
        <v>13817</v>
      </c>
      <c r="F117" s="118" t="s">
        <v>40</v>
      </c>
      <c r="G117" s="104" t="s">
        <v>182</v>
      </c>
      <c r="H117" s="104" t="s">
        <v>183</v>
      </c>
      <c r="I117" s="121" t="s">
        <v>610</v>
      </c>
      <c r="J117" s="112" t="s">
        <v>263</v>
      </c>
      <c r="K117" s="126">
        <v>450000</v>
      </c>
      <c r="L117" s="112">
        <v>1</v>
      </c>
      <c r="M117" s="123">
        <f t="shared" ref="M117:M119" si="30">$K117*$L117</f>
        <v>450000</v>
      </c>
      <c r="N117" s="126">
        <f t="shared" ref="N117:N118" si="31">M117</f>
        <v>450000</v>
      </c>
      <c r="O117" s="126"/>
      <c r="P117" s="113"/>
      <c r="Q117" s="113">
        <f t="shared" ref="Q117:Q139" si="32">SUM($N117:$P117)</f>
        <v>450000</v>
      </c>
      <c r="R117" s="140" t="s">
        <v>611</v>
      </c>
    </row>
    <row r="118" spans="1:18" ht="43.5" customHeight="1">
      <c r="A118" s="104" t="s">
        <v>12</v>
      </c>
      <c r="B118" s="105">
        <v>1</v>
      </c>
      <c r="C118" s="112">
        <v>13817</v>
      </c>
      <c r="D118" s="118" t="s">
        <v>40</v>
      </c>
      <c r="E118" s="139">
        <v>13817</v>
      </c>
      <c r="F118" s="118" t="s">
        <v>40</v>
      </c>
      <c r="G118" s="104" t="s">
        <v>182</v>
      </c>
      <c r="H118" s="104" t="s">
        <v>183</v>
      </c>
      <c r="I118" s="121" t="s">
        <v>194</v>
      </c>
      <c r="J118" s="112" t="s">
        <v>185</v>
      </c>
      <c r="K118" s="126">
        <v>460000</v>
      </c>
      <c r="L118" s="112">
        <v>1</v>
      </c>
      <c r="M118" s="123">
        <f t="shared" si="30"/>
        <v>460000</v>
      </c>
      <c r="N118" s="126">
        <f t="shared" si="31"/>
        <v>460000</v>
      </c>
      <c r="O118" s="126"/>
      <c r="P118" s="113"/>
      <c r="Q118" s="113">
        <f t="shared" si="32"/>
        <v>460000</v>
      </c>
      <c r="R118" s="140" t="s">
        <v>612</v>
      </c>
    </row>
    <row r="119" spans="1:18" ht="43.5" customHeight="1">
      <c r="A119" s="104" t="s">
        <v>12</v>
      </c>
      <c r="B119" s="105">
        <v>1</v>
      </c>
      <c r="C119" s="112">
        <v>13817</v>
      </c>
      <c r="D119" s="118" t="s">
        <v>40</v>
      </c>
      <c r="E119" s="139">
        <v>13817</v>
      </c>
      <c r="F119" s="118" t="s">
        <v>40</v>
      </c>
      <c r="G119" s="104" t="s">
        <v>13</v>
      </c>
      <c r="H119" s="104" t="s">
        <v>613</v>
      </c>
      <c r="I119" s="121" t="s">
        <v>614</v>
      </c>
      <c r="J119" s="112" t="s">
        <v>197</v>
      </c>
      <c r="K119" s="126">
        <v>1000000</v>
      </c>
      <c r="L119" s="112">
        <v>1</v>
      </c>
      <c r="M119" s="123">
        <f t="shared" si="30"/>
        <v>1000000</v>
      </c>
      <c r="N119" s="126">
        <v>846996.89</v>
      </c>
      <c r="O119" s="126">
        <v>153003.10999999999</v>
      </c>
      <c r="P119" s="141"/>
      <c r="Q119" s="113">
        <f t="shared" si="32"/>
        <v>1000000</v>
      </c>
      <c r="R119" s="140" t="s">
        <v>615</v>
      </c>
    </row>
    <row r="120" spans="1:18" ht="43.5" customHeight="1">
      <c r="A120" s="104" t="s">
        <v>12</v>
      </c>
      <c r="B120" s="105">
        <v>2</v>
      </c>
      <c r="C120" s="112">
        <v>13817</v>
      </c>
      <c r="D120" s="118" t="s">
        <v>40</v>
      </c>
      <c r="E120" s="139">
        <v>2514</v>
      </c>
      <c r="F120" s="118" t="s">
        <v>616</v>
      </c>
      <c r="G120" s="104" t="s">
        <v>182</v>
      </c>
      <c r="H120" s="104" t="s">
        <v>183</v>
      </c>
      <c r="I120" s="121" t="s">
        <v>617</v>
      </c>
      <c r="J120" s="104">
        <v>1</v>
      </c>
      <c r="K120" s="123">
        <v>20000</v>
      </c>
      <c r="L120" s="105">
        <v>1</v>
      </c>
      <c r="M120" s="123">
        <f t="shared" ref="M120:M139" si="33">$K120*$L120</f>
        <v>20000</v>
      </c>
      <c r="N120" s="122">
        <f t="shared" ref="N120:N137" si="34">M120</f>
        <v>20000</v>
      </c>
      <c r="O120" s="123"/>
      <c r="P120" s="95"/>
      <c r="Q120" s="113">
        <f t="shared" si="32"/>
        <v>20000</v>
      </c>
      <c r="R120" s="99" t="s">
        <v>618</v>
      </c>
    </row>
    <row r="121" spans="1:18" ht="43.5" customHeight="1">
      <c r="A121" s="104" t="s">
        <v>12</v>
      </c>
      <c r="B121" s="105">
        <v>3</v>
      </c>
      <c r="C121" s="115">
        <v>13817</v>
      </c>
      <c r="D121" s="118" t="s">
        <v>40</v>
      </c>
      <c r="E121" s="142">
        <v>2520</v>
      </c>
      <c r="F121" s="118" t="s">
        <v>619</v>
      </c>
      <c r="G121" s="104" t="s">
        <v>182</v>
      </c>
      <c r="H121" s="104" t="s">
        <v>183</v>
      </c>
      <c r="I121" s="121" t="s">
        <v>617</v>
      </c>
      <c r="J121" s="104">
        <v>1</v>
      </c>
      <c r="K121" s="95">
        <v>20000</v>
      </c>
      <c r="L121" s="105">
        <v>1</v>
      </c>
      <c r="M121" s="95">
        <f t="shared" si="33"/>
        <v>20000</v>
      </c>
      <c r="N121" s="136">
        <f t="shared" si="34"/>
        <v>20000</v>
      </c>
      <c r="O121" s="95"/>
      <c r="P121" s="95"/>
      <c r="Q121" s="113">
        <f t="shared" si="32"/>
        <v>20000</v>
      </c>
      <c r="R121" s="99" t="s">
        <v>620</v>
      </c>
    </row>
    <row r="122" spans="1:18" ht="43.5" customHeight="1">
      <c r="A122" s="104" t="s">
        <v>12</v>
      </c>
      <c r="B122" s="105">
        <v>4</v>
      </c>
      <c r="C122" s="115">
        <v>13817</v>
      </c>
      <c r="D122" s="118" t="s">
        <v>40</v>
      </c>
      <c r="E122" s="142">
        <v>2515</v>
      </c>
      <c r="F122" s="118" t="s">
        <v>621</v>
      </c>
      <c r="G122" s="104" t="s">
        <v>182</v>
      </c>
      <c r="H122" s="104" t="s">
        <v>183</v>
      </c>
      <c r="I122" s="121" t="s">
        <v>617</v>
      </c>
      <c r="J122" s="104">
        <v>1</v>
      </c>
      <c r="K122" s="95">
        <v>20000</v>
      </c>
      <c r="L122" s="105">
        <v>1</v>
      </c>
      <c r="M122" s="95">
        <f t="shared" si="33"/>
        <v>20000</v>
      </c>
      <c r="N122" s="136">
        <f t="shared" si="34"/>
        <v>20000</v>
      </c>
      <c r="O122" s="95"/>
      <c r="P122" s="95"/>
      <c r="Q122" s="113">
        <f t="shared" si="32"/>
        <v>20000</v>
      </c>
      <c r="R122" s="99" t="s">
        <v>622</v>
      </c>
    </row>
    <row r="123" spans="1:18" ht="43.5" customHeight="1">
      <c r="A123" s="104" t="s">
        <v>12</v>
      </c>
      <c r="B123" s="105">
        <v>5</v>
      </c>
      <c r="C123" s="115">
        <v>13817</v>
      </c>
      <c r="D123" s="118" t="s">
        <v>40</v>
      </c>
      <c r="E123" s="142">
        <v>2516</v>
      </c>
      <c r="F123" s="118" t="s">
        <v>623</v>
      </c>
      <c r="G123" s="104" t="s">
        <v>182</v>
      </c>
      <c r="H123" s="104" t="s">
        <v>183</v>
      </c>
      <c r="I123" s="121" t="s">
        <v>617</v>
      </c>
      <c r="J123" s="104">
        <v>1</v>
      </c>
      <c r="K123" s="95">
        <v>20000</v>
      </c>
      <c r="L123" s="105">
        <v>1</v>
      </c>
      <c r="M123" s="95">
        <f t="shared" si="33"/>
        <v>20000</v>
      </c>
      <c r="N123" s="136">
        <f t="shared" si="34"/>
        <v>20000</v>
      </c>
      <c r="O123" s="95"/>
      <c r="P123" s="95"/>
      <c r="Q123" s="113">
        <f t="shared" si="32"/>
        <v>20000</v>
      </c>
      <c r="R123" s="99" t="s">
        <v>624</v>
      </c>
    </row>
    <row r="124" spans="1:18" ht="43.5" customHeight="1">
      <c r="A124" s="104" t="s">
        <v>12</v>
      </c>
      <c r="B124" s="105">
        <v>6</v>
      </c>
      <c r="C124" s="115">
        <v>13817</v>
      </c>
      <c r="D124" s="118" t="s">
        <v>40</v>
      </c>
      <c r="E124" s="142">
        <v>2517</v>
      </c>
      <c r="F124" s="118" t="s">
        <v>625</v>
      </c>
      <c r="G124" s="104" t="s">
        <v>182</v>
      </c>
      <c r="H124" s="104" t="s">
        <v>183</v>
      </c>
      <c r="I124" s="121" t="s">
        <v>617</v>
      </c>
      <c r="J124" s="104">
        <v>1</v>
      </c>
      <c r="K124" s="95">
        <v>20000</v>
      </c>
      <c r="L124" s="105">
        <v>1</v>
      </c>
      <c r="M124" s="95">
        <f t="shared" si="33"/>
        <v>20000</v>
      </c>
      <c r="N124" s="136">
        <f t="shared" si="34"/>
        <v>20000</v>
      </c>
      <c r="O124" s="95"/>
      <c r="P124" s="95"/>
      <c r="Q124" s="113">
        <f t="shared" si="32"/>
        <v>20000</v>
      </c>
      <c r="R124" s="99" t="s">
        <v>626</v>
      </c>
    </row>
    <row r="125" spans="1:18" ht="43.5" customHeight="1">
      <c r="A125" s="104" t="s">
        <v>12</v>
      </c>
      <c r="B125" s="105">
        <v>7</v>
      </c>
      <c r="C125" s="115">
        <v>13817</v>
      </c>
      <c r="D125" s="118" t="s">
        <v>40</v>
      </c>
      <c r="E125" s="142">
        <v>2519</v>
      </c>
      <c r="F125" s="118" t="s">
        <v>627</v>
      </c>
      <c r="G125" s="104" t="s">
        <v>182</v>
      </c>
      <c r="H125" s="104" t="s">
        <v>183</v>
      </c>
      <c r="I125" s="121" t="s">
        <v>617</v>
      </c>
      <c r="J125" s="104">
        <v>1</v>
      </c>
      <c r="K125" s="95">
        <v>20000</v>
      </c>
      <c r="L125" s="105">
        <v>1</v>
      </c>
      <c r="M125" s="95">
        <f t="shared" si="33"/>
        <v>20000</v>
      </c>
      <c r="N125" s="136">
        <f t="shared" si="34"/>
        <v>20000</v>
      </c>
      <c r="O125" s="95"/>
      <c r="P125" s="95"/>
      <c r="Q125" s="113">
        <f t="shared" si="32"/>
        <v>20000</v>
      </c>
      <c r="R125" s="99" t="s">
        <v>628</v>
      </c>
    </row>
    <row r="126" spans="1:18" ht="43.5" customHeight="1">
      <c r="A126" s="104" t="s">
        <v>12</v>
      </c>
      <c r="B126" s="105">
        <v>8</v>
      </c>
      <c r="C126" s="115">
        <v>13817</v>
      </c>
      <c r="D126" s="118" t="s">
        <v>40</v>
      </c>
      <c r="E126" s="142">
        <v>2514</v>
      </c>
      <c r="F126" s="118" t="s">
        <v>616</v>
      </c>
      <c r="G126" s="104" t="s">
        <v>182</v>
      </c>
      <c r="H126" s="104" t="s">
        <v>183</v>
      </c>
      <c r="I126" s="121" t="s">
        <v>629</v>
      </c>
      <c r="J126" s="104">
        <v>1</v>
      </c>
      <c r="K126" s="95">
        <v>2500</v>
      </c>
      <c r="L126" s="105">
        <v>1</v>
      </c>
      <c r="M126" s="95">
        <f t="shared" si="33"/>
        <v>2500</v>
      </c>
      <c r="N126" s="136">
        <f t="shared" si="34"/>
        <v>2500</v>
      </c>
      <c r="O126" s="95"/>
      <c r="P126" s="95"/>
      <c r="Q126" s="113">
        <f t="shared" si="32"/>
        <v>2500</v>
      </c>
      <c r="R126" s="99" t="s">
        <v>630</v>
      </c>
    </row>
    <row r="127" spans="1:18" ht="43.5" customHeight="1">
      <c r="A127" s="104" t="s">
        <v>12</v>
      </c>
      <c r="B127" s="105">
        <v>9</v>
      </c>
      <c r="C127" s="115">
        <v>13817</v>
      </c>
      <c r="D127" s="118" t="s">
        <v>40</v>
      </c>
      <c r="E127" s="142">
        <v>2520</v>
      </c>
      <c r="F127" s="118" t="s">
        <v>619</v>
      </c>
      <c r="G127" s="104" t="s">
        <v>182</v>
      </c>
      <c r="H127" s="104" t="s">
        <v>183</v>
      </c>
      <c r="I127" s="121" t="s">
        <v>629</v>
      </c>
      <c r="J127" s="104">
        <v>1</v>
      </c>
      <c r="K127" s="95">
        <v>2500</v>
      </c>
      <c r="L127" s="105">
        <v>1</v>
      </c>
      <c r="M127" s="95">
        <f t="shared" si="33"/>
        <v>2500</v>
      </c>
      <c r="N127" s="136">
        <f t="shared" si="34"/>
        <v>2500</v>
      </c>
      <c r="O127" s="95"/>
      <c r="P127" s="95"/>
      <c r="Q127" s="113">
        <f t="shared" si="32"/>
        <v>2500</v>
      </c>
      <c r="R127" s="99" t="s">
        <v>630</v>
      </c>
    </row>
    <row r="128" spans="1:18" ht="43.5" customHeight="1">
      <c r="A128" s="104" t="s">
        <v>12</v>
      </c>
      <c r="B128" s="105">
        <v>10</v>
      </c>
      <c r="C128" s="115">
        <v>13817</v>
      </c>
      <c r="D128" s="118" t="s">
        <v>40</v>
      </c>
      <c r="E128" s="142">
        <v>2515</v>
      </c>
      <c r="F128" s="118" t="s">
        <v>621</v>
      </c>
      <c r="G128" s="104" t="s">
        <v>182</v>
      </c>
      <c r="H128" s="104" t="s">
        <v>183</v>
      </c>
      <c r="I128" s="121" t="s">
        <v>629</v>
      </c>
      <c r="J128" s="104">
        <v>1</v>
      </c>
      <c r="K128" s="95">
        <v>2500</v>
      </c>
      <c r="L128" s="105">
        <v>1</v>
      </c>
      <c r="M128" s="95">
        <f t="shared" si="33"/>
        <v>2500</v>
      </c>
      <c r="N128" s="136">
        <f t="shared" si="34"/>
        <v>2500</v>
      </c>
      <c r="O128" s="95"/>
      <c r="P128" s="95"/>
      <c r="Q128" s="113">
        <f t="shared" si="32"/>
        <v>2500</v>
      </c>
      <c r="R128" s="99" t="s">
        <v>630</v>
      </c>
    </row>
    <row r="129" spans="1:18" ht="43.5" customHeight="1">
      <c r="A129" s="104" t="s">
        <v>12</v>
      </c>
      <c r="B129" s="105">
        <v>11</v>
      </c>
      <c r="C129" s="115">
        <v>13817</v>
      </c>
      <c r="D129" s="118" t="s">
        <v>40</v>
      </c>
      <c r="E129" s="142">
        <v>2516</v>
      </c>
      <c r="F129" s="118" t="s">
        <v>623</v>
      </c>
      <c r="G129" s="104" t="s">
        <v>182</v>
      </c>
      <c r="H129" s="104" t="s">
        <v>183</v>
      </c>
      <c r="I129" s="121" t="s">
        <v>629</v>
      </c>
      <c r="J129" s="104">
        <v>1</v>
      </c>
      <c r="K129" s="95">
        <v>2500</v>
      </c>
      <c r="L129" s="105">
        <v>1</v>
      </c>
      <c r="M129" s="95">
        <f t="shared" si="33"/>
        <v>2500</v>
      </c>
      <c r="N129" s="136">
        <f t="shared" si="34"/>
        <v>2500</v>
      </c>
      <c r="O129" s="95"/>
      <c r="P129" s="95"/>
      <c r="Q129" s="113">
        <f t="shared" si="32"/>
        <v>2500</v>
      </c>
      <c r="R129" s="99" t="s">
        <v>630</v>
      </c>
    </row>
    <row r="130" spans="1:18" ht="43.5" customHeight="1">
      <c r="A130" s="104" t="s">
        <v>12</v>
      </c>
      <c r="B130" s="105">
        <v>12</v>
      </c>
      <c r="C130" s="115">
        <v>13817</v>
      </c>
      <c r="D130" s="118" t="s">
        <v>40</v>
      </c>
      <c r="E130" s="142">
        <v>2517</v>
      </c>
      <c r="F130" s="118" t="s">
        <v>625</v>
      </c>
      <c r="G130" s="104" t="s">
        <v>182</v>
      </c>
      <c r="H130" s="104" t="s">
        <v>183</v>
      </c>
      <c r="I130" s="121" t="s">
        <v>629</v>
      </c>
      <c r="J130" s="104">
        <v>1</v>
      </c>
      <c r="K130" s="95">
        <v>2500</v>
      </c>
      <c r="L130" s="105">
        <v>1</v>
      </c>
      <c r="M130" s="95">
        <f t="shared" si="33"/>
        <v>2500</v>
      </c>
      <c r="N130" s="136">
        <f t="shared" si="34"/>
        <v>2500</v>
      </c>
      <c r="O130" s="95"/>
      <c r="P130" s="95"/>
      <c r="Q130" s="113">
        <f t="shared" si="32"/>
        <v>2500</v>
      </c>
      <c r="R130" s="99" t="s">
        <v>630</v>
      </c>
    </row>
    <row r="131" spans="1:18" ht="43.5" customHeight="1">
      <c r="A131" s="104" t="s">
        <v>12</v>
      </c>
      <c r="B131" s="105">
        <v>13</v>
      </c>
      <c r="C131" s="115">
        <v>13817</v>
      </c>
      <c r="D131" s="118" t="s">
        <v>40</v>
      </c>
      <c r="E131" s="142">
        <v>2519</v>
      </c>
      <c r="F131" s="118" t="s">
        <v>627</v>
      </c>
      <c r="G131" s="104" t="s">
        <v>182</v>
      </c>
      <c r="H131" s="104" t="s">
        <v>183</v>
      </c>
      <c r="I131" s="121" t="s">
        <v>629</v>
      </c>
      <c r="J131" s="104">
        <v>1</v>
      </c>
      <c r="K131" s="95">
        <v>2500</v>
      </c>
      <c r="L131" s="105">
        <v>1</v>
      </c>
      <c r="M131" s="95">
        <f t="shared" si="33"/>
        <v>2500</v>
      </c>
      <c r="N131" s="136">
        <f t="shared" si="34"/>
        <v>2500</v>
      </c>
      <c r="O131" s="95"/>
      <c r="P131" s="95"/>
      <c r="Q131" s="113">
        <f t="shared" si="32"/>
        <v>2500</v>
      </c>
      <c r="R131" s="99" t="s">
        <v>630</v>
      </c>
    </row>
    <row r="132" spans="1:18" ht="43.5" customHeight="1">
      <c r="A132" s="104" t="s">
        <v>12</v>
      </c>
      <c r="B132" s="105">
        <v>14</v>
      </c>
      <c r="C132" s="115">
        <v>13817</v>
      </c>
      <c r="D132" s="118" t="s">
        <v>40</v>
      </c>
      <c r="E132" s="142">
        <v>2516</v>
      </c>
      <c r="F132" s="118" t="s">
        <v>623</v>
      </c>
      <c r="G132" s="104" t="s">
        <v>182</v>
      </c>
      <c r="H132" s="104" t="s">
        <v>183</v>
      </c>
      <c r="I132" s="121" t="s">
        <v>631</v>
      </c>
      <c r="J132" s="104">
        <v>1</v>
      </c>
      <c r="K132" s="95">
        <v>3200</v>
      </c>
      <c r="L132" s="105">
        <v>1</v>
      </c>
      <c r="M132" s="95">
        <f t="shared" si="33"/>
        <v>3200</v>
      </c>
      <c r="N132" s="136">
        <f t="shared" si="34"/>
        <v>3200</v>
      </c>
      <c r="O132" s="95"/>
      <c r="P132" s="95"/>
      <c r="Q132" s="113">
        <f t="shared" si="32"/>
        <v>3200</v>
      </c>
      <c r="R132" s="99" t="s">
        <v>632</v>
      </c>
    </row>
    <row r="133" spans="1:18" ht="43.5" customHeight="1">
      <c r="A133" s="104" t="s">
        <v>12</v>
      </c>
      <c r="B133" s="105">
        <v>15</v>
      </c>
      <c r="C133" s="115">
        <v>13817</v>
      </c>
      <c r="D133" s="118" t="s">
        <v>40</v>
      </c>
      <c r="E133" s="142">
        <v>2515</v>
      </c>
      <c r="F133" s="118" t="s">
        <v>621</v>
      </c>
      <c r="G133" s="104" t="s">
        <v>182</v>
      </c>
      <c r="H133" s="104" t="s">
        <v>183</v>
      </c>
      <c r="I133" s="121" t="s">
        <v>633</v>
      </c>
      <c r="J133" s="104">
        <v>1</v>
      </c>
      <c r="K133" s="95">
        <v>750</v>
      </c>
      <c r="L133" s="105">
        <v>1</v>
      </c>
      <c r="M133" s="95">
        <f t="shared" si="33"/>
        <v>750</v>
      </c>
      <c r="N133" s="136">
        <f t="shared" si="34"/>
        <v>750</v>
      </c>
      <c r="O133" s="95"/>
      <c r="P133" s="95"/>
      <c r="Q133" s="113">
        <f t="shared" si="32"/>
        <v>750</v>
      </c>
      <c r="R133" s="99" t="s">
        <v>634</v>
      </c>
    </row>
    <row r="134" spans="1:18" ht="43.5" customHeight="1">
      <c r="A134" s="104" t="s">
        <v>12</v>
      </c>
      <c r="B134" s="105">
        <v>16</v>
      </c>
      <c r="C134" s="115">
        <v>13817</v>
      </c>
      <c r="D134" s="118" t="s">
        <v>40</v>
      </c>
      <c r="E134" s="142">
        <v>2520</v>
      </c>
      <c r="F134" s="118" t="s">
        <v>619</v>
      </c>
      <c r="G134" s="104" t="s">
        <v>182</v>
      </c>
      <c r="H134" s="104" t="s">
        <v>183</v>
      </c>
      <c r="I134" s="121" t="s">
        <v>633</v>
      </c>
      <c r="J134" s="104">
        <v>1</v>
      </c>
      <c r="K134" s="95">
        <v>750</v>
      </c>
      <c r="L134" s="105">
        <v>1</v>
      </c>
      <c r="M134" s="95">
        <f t="shared" si="33"/>
        <v>750</v>
      </c>
      <c r="N134" s="136">
        <f t="shared" si="34"/>
        <v>750</v>
      </c>
      <c r="O134" s="95"/>
      <c r="P134" s="95"/>
      <c r="Q134" s="113">
        <f t="shared" si="32"/>
        <v>750</v>
      </c>
      <c r="R134" s="99" t="s">
        <v>634</v>
      </c>
    </row>
    <row r="135" spans="1:18" ht="43.5" customHeight="1">
      <c r="A135" s="104" t="s">
        <v>12</v>
      </c>
      <c r="B135" s="105">
        <v>17</v>
      </c>
      <c r="C135" s="115">
        <v>13817</v>
      </c>
      <c r="D135" s="118" t="s">
        <v>40</v>
      </c>
      <c r="E135" s="142">
        <v>2514</v>
      </c>
      <c r="F135" s="118" t="s">
        <v>616</v>
      </c>
      <c r="G135" s="104" t="s">
        <v>182</v>
      </c>
      <c r="H135" s="104" t="s">
        <v>183</v>
      </c>
      <c r="I135" s="121" t="s">
        <v>633</v>
      </c>
      <c r="J135" s="104">
        <v>1</v>
      </c>
      <c r="K135" s="95">
        <v>750</v>
      </c>
      <c r="L135" s="105">
        <v>1</v>
      </c>
      <c r="M135" s="95">
        <f t="shared" si="33"/>
        <v>750</v>
      </c>
      <c r="N135" s="136">
        <f t="shared" si="34"/>
        <v>750</v>
      </c>
      <c r="O135" s="95"/>
      <c r="P135" s="95"/>
      <c r="Q135" s="113">
        <f t="shared" si="32"/>
        <v>750</v>
      </c>
      <c r="R135" s="99" t="s">
        <v>634</v>
      </c>
    </row>
    <row r="136" spans="1:18" ht="43.5" customHeight="1">
      <c r="A136" s="104" t="s">
        <v>12</v>
      </c>
      <c r="B136" s="105">
        <v>18</v>
      </c>
      <c r="C136" s="115">
        <v>13817</v>
      </c>
      <c r="D136" s="118" t="s">
        <v>40</v>
      </c>
      <c r="E136" s="142">
        <v>2519</v>
      </c>
      <c r="F136" s="118" t="s">
        <v>627</v>
      </c>
      <c r="G136" s="104" t="s">
        <v>182</v>
      </c>
      <c r="H136" s="104" t="s">
        <v>183</v>
      </c>
      <c r="I136" s="121" t="s">
        <v>633</v>
      </c>
      <c r="J136" s="104">
        <v>1</v>
      </c>
      <c r="K136" s="95">
        <v>750</v>
      </c>
      <c r="L136" s="105">
        <v>1</v>
      </c>
      <c r="M136" s="95">
        <f t="shared" si="33"/>
        <v>750</v>
      </c>
      <c r="N136" s="136">
        <f t="shared" si="34"/>
        <v>750</v>
      </c>
      <c r="O136" s="95"/>
      <c r="P136" s="95"/>
      <c r="Q136" s="113">
        <f t="shared" si="32"/>
        <v>750</v>
      </c>
      <c r="R136" s="99" t="s">
        <v>634</v>
      </c>
    </row>
    <row r="137" spans="1:18" ht="43.5" customHeight="1">
      <c r="A137" s="104" t="s">
        <v>12</v>
      </c>
      <c r="B137" s="105">
        <v>19</v>
      </c>
      <c r="C137" s="115">
        <v>13817</v>
      </c>
      <c r="D137" s="118" t="s">
        <v>40</v>
      </c>
      <c r="E137" s="142">
        <v>2520</v>
      </c>
      <c r="F137" s="118" t="s">
        <v>619</v>
      </c>
      <c r="G137" s="104" t="s">
        <v>182</v>
      </c>
      <c r="H137" s="104" t="s">
        <v>183</v>
      </c>
      <c r="I137" s="121" t="s">
        <v>635</v>
      </c>
      <c r="J137" s="104">
        <v>1</v>
      </c>
      <c r="K137" s="95">
        <v>34800</v>
      </c>
      <c r="L137" s="105">
        <v>1</v>
      </c>
      <c r="M137" s="95">
        <f t="shared" si="33"/>
        <v>34800</v>
      </c>
      <c r="N137" s="136">
        <f t="shared" si="34"/>
        <v>34800</v>
      </c>
      <c r="O137" s="95"/>
      <c r="P137" s="95"/>
      <c r="Q137" s="113">
        <f t="shared" si="32"/>
        <v>34800</v>
      </c>
      <c r="R137" s="99" t="s">
        <v>636</v>
      </c>
    </row>
    <row r="138" spans="1:18" ht="43.5" customHeight="1">
      <c r="A138" s="104" t="s">
        <v>12</v>
      </c>
      <c r="B138" s="105">
        <v>20</v>
      </c>
      <c r="C138" s="115">
        <v>13817</v>
      </c>
      <c r="D138" s="118" t="s">
        <v>40</v>
      </c>
      <c r="E138" s="142">
        <v>2519</v>
      </c>
      <c r="F138" s="118" t="s">
        <v>627</v>
      </c>
      <c r="G138" s="104" t="s">
        <v>13</v>
      </c>
      <c r="H138" s="104" t="s">
        <v>14</v>
      </c>
      <c r="I138" s="121" t="s">
        <v>637</v>
      </c>
      <c r="J138" s="104">
        <v>1</v>
      </c>
      <c r="K138" s="95">
        <v>450000</v>
      </c>
      <c r="L138" s="105">
        <v>1</v>
      </c>
      <c r="M138" s="95">
        <f t="shared" si="33"/>
        <v>450000</v>
      </c>
      <c r="N138" s="136">
        <v>400000</v>
      </c>
      <c r="O138" s="95">
        <v>50000</v>
      </c>
      <c r="P138" s="95"/>
      <c r="Q138" s="113">
        <f t="shared" si="32"/>
        <v>450000</v>
      </c>
      <c r="R138" s="99" t="s">
        <v>638</v>
      </c>
    </row>
    <row r="139" spans="1:18" ht="43.5" customHeight="1">
      <c r="A139" s="104" t="s">
        <v>12</v>
      </c>
      <c r="B139" s="105">
        <v>21</v>
      </c>
      <c r="C139" s="115">
        <v>13817</v>
      </c>
      <c r="D139" s="118" t="s">
        <v>40</v>
      </c>
      <c r="E139" s="142">
        <v>2519</v>
      </c>
      <c r="F139" s="118" t="s">
        <v>627</v>
      </c>
      <c r="G139" s="104" t="s">
        <v>13</v>
      </c>
      <c r="H139" s="104" t="s">
        <v>14</v>
      </c>
      <c r="I139" s="121" t="s">
        <v>639</v>
      </c>
      <c r="J139" s="104" t="s">
        <v>197</v>
      </c>
      <c r="K139" s="95">
        <v>200000</v>
      </c>
      <c r="L139" s="105">
        <v>1</v>
      </c>
      <c r="M139" s="95">
        <f t="shared" si="33"/>
        <v>200000</v>
      </c>
      <c r="N139" s="136">
        <f t="shared" ref="N139" si="35">M139</f>
        <v>200000</v>
      </c>
      <c r="O139" s="95"/>
      <c r="P139" s="95"/>
      <c r="Q139" s="113">
        <f t="shared" si="32"/>
        <v>200000</v>
      </c>
      <c r="R139" s="99" t="s">
        <v>640</v>
      </c>
    </row>
    <row r="140" spans="1:18" s="259" customFormat="1">
      <c r="A140" s="233"/>
      <c r="B140" s="234" t="s">
        <v>41</v>
      </c>
      <c r="C140" s="235"/>
      <c r="D140" s="234"/>
      <c r="E140" s="236"/>
      <c r="F140" s="237"/>
      <c r="G140" s="235"/>
      <c r="H140" s="235"/>
      <c r="I140" s="238"/>
      <c r="J140" s="235"/>
      <c r="K140" s="239"/>
      <c r="L140" s="235"/>
      <c r="M140" s="239">
        <f>SUM(M141:M152)</f>
        <v>1697066.51</v>
      </c>
      <c r="N140" s="239">
        <f t="shared" ref="N140:Q140" si="36">SUM(N141:N152)</f>
        <v>1534535.55</v>
      </c>
      <c r="O140" s="239">
        <f t="shared" si="36"/>
        <v>162530.96000000002</v>
      </c>
      <c r="P140" s="239">
        <f t="shared" si="36"/>
        <v>0</v>
      </c>
      <c r="Q140" s="239">
        <f t="shared" si="36"/>
        <v>1697066.51</v>
      </c>
      <c r="R140" s="238"/>
    </row>
    <row r="141" spans="1:18" ht="43.5" customHeight="1">
      <c r="A141" s="104" t="s">
        <v>12</v>
      </c>
      <c r="B141" s="105">
        <v>1</v>
      </c>
      <c r="C141" s="105">
        <v>28849</v>
      </c>
      <c r="D141" s="118" t="s">
        <v>41</v>
      </c>
      <c r="E141" s="106">
        <v>2532</v>
      </c>
      <c r="F141" s="121" t="s">
        <v>366</v>
      </c>
      <c r="G141" s="104" t="s">
        <v>395</v>
      </c>
      <c r="H141" s="104" t="s">
        <v>14</v>
      </c>
      <c r="I141" s="104" t="s">
        <v>367</v>
      </c>
      <c r="J141" s="105" t="s">
        <v>368</v>
      </c>
      <c r="K141" s="95">
        <v>82200</v>
      </c>
      <c r="L141" s="143">
        <v>1</v>
      </c>
      <c r="M141" s="95">
        <f t="shared" ref="M141:M146" si="37">$K141*$L141</f>
        <v>82200</v>
      </c>
      <c r="N141" s="95">
        <f t="shared" ref="N141:N146" si="38">M141</f>
        <v>82200</v>
      </c>
      <c r="O141" s="95"/>
      <c r="P141" s="95"/>
      <c r="Q141" s="95">
        <f t="shared" ref="Q141:Q151" si="39">SUM($N141:$P141)</f>
        <v>82200</v>
      </c>
      <c r="R141" s="99" t="s">
        <v>369</v>
      </c>
    </row>
    <row r="142" spans="1:18" ht="43.5" customHeight="1">
      <c r="A142" s="104" t="s">
        <v>12</v>
      </c>
      <c r="B142" s="105">
        <v>2</v>
      </c>
      <c r="C142" s="105">
        <v>28849</v>
      </c>
      <c r="D142" s="118" t="s">
        <v>41</v>
      </c>
      <c r="E142" s="106">
        <v>2532</v>
      </c>
      <c r="F142" s="121" t="s">
        <v>366</v>
      </c>
      <c r="G142" s="104" t="s">
        <v>182</v>
      </c>
      <c r="H142" s="104" t="s">
        <v>183</v>
      </c>
      <c r="I142" s="99" t="s">
        <v>370</v>
      </c>
      <c r="J142" s="105" t="s">
        <v>185</v>
      </c>
      <c r="K142" s="95">
        <v>23000</v>
      </c>
      <c r="L142" s="143">
        <v>1</v>
      </c>
      <c r="M142" s="95">
        <f t="shared" si="37"/>
        <v>23000</v>
      </c>
      <c r="N142" s="95">
        <f t="shared" si="38"/>
        <v>23000</v>
      </c>
      <c r="O142" s="95"/>
      <c r="P142" s="95"/>
      <c r="Q142" s="95">
        <f t="shared" si="39"/>
        <v>23000</v>
      </c>
      <c r="R142" s="99" t="s">
        <v>371</v>
      </c>
    </row>
    <row r="143" spans="1:18" ht="43.5" customHeight="1">
      <c r="A143" s="104" t="s">
        <v>12</v>
      </c>
      <c r="B143" s="105">
        <v>3</v>
      </c>
      <c r="C143" s="105">
        <v>28849</v>
      </c>
      <c r="D143" s="118" t="s">
        <v>41</v>
      </c>
      <c r="E143" s="106">
        <v>2532</v>
      </c>
      <c r="F143" s="121" t="s">
        <v>366</v>
      </c>
      <c r="G143" s="104" t="s">
        <v>182</v>
      </c>
      <c r="H143" s="104" t="s">
        <v>183</v>
      </c>
      <c r="I143" s="99" t="s">
        <v>372</v>
      </c>
      <c r="J143" s="105" t="s">
        <v>185</v>
      </c>
      <c r="K143" s="95">
        <v>29900</v>
      </c>
      <c r="L143" s="143">
        <v>1</v>
      </c>
      <c r="M143" s="95">
        <f t="shared" si="37"/>
        <v>29900</v>
      </c>
      <c r="N143" s="95">
        <f t="shared" si="38"/>
        <v>29900</v>
      </c>
      <c r="O143" s="95"/>
      <c r="P143" s="95"/>
      <c r="Q143" s="95">
        <f t="shared" si="39"/>
        <v>29900</v>
      </c>
      <c r="R143" s="99" t="s">
        <v>373</v>
      </c>
    </row>
    <row r="144" spans="1:18" ht="43.5" customHeight="1">
      <c r="A144" s="104" t="s">
        <v>12</v>
      </c>
      <c r="B144" s="105">
        <v>4</v>
      </c>
      <c r="C144" s="105">
        <v>28849</v>
      </c>
      <c r="D144" s="118" t="s">
        <v>41</v>
      </c>
      <c r="E144" s="106">
        <v>2532</v>
      </c>
      <c r="F144" s="121" t="s">
        <v>366</v>
      </c>
      <c r="G144" s="104" t="s">
        <v>182</v>
      </c>
      <c r="H144" s="104" t="s">
        <v>183</v>
      </c>
      <c r="I144" s="99" t="s">
        <v>374</v>
      </c>
      <c r="J144" s="105" t="s">
        <v>185</v>
      </c>
      <c r="K144" s="95">
        <v>14900</v>
      </c>
      <c r="L144" s="143">
        <v>1</v>
      </c>
      <c r="M144" s="95">
        <f t="shared" si="37"/>
        <v>14900</v>
      </c>
      <c r="N144" s="95">
        <f t="shared" si="38"/>
        <v>14900</v>
      </c>
      <c r="O144" s="95"/>
      <c r="P144" s="95"/>
      <c r="Q144" s="95">
        <f t="shared" si="39"/>
        <v>14900</v>
      </c>
      <c r="R144" s="99" t="s">
        <v>375</v>
      </c>
    </row>
    <row r="145" spans="1:18" ht="43.5" customHeight="1">
      <c r="A145" s="111" t="s">
        <v>12</v>
      </c>
      <c r="B145" s="144">
        <v>5</v>
      </c>
      <c r="C145" s="105">
        <v>28849</v>
      </c>
      <c r="D145" s="118" t="s">
        <v>41</v>
      </c>
      <c r="E145" s="145">
        <v>2530</v>
      </c>
      <c r="F145" s="265" t="s">
        <v>376</v>
      </c>
      <c r="G145" s="111" t="s">
        <v>13</v>
      </c>
      <c r="H145" s="111" t="s">
        <v>14</v>
      </c>
      <c r="I145" s="111" t="s">
        <v>377</v>
      </c>
      <c r="J145" s="144" t="s">
        <v>197</v>
      </c>
      <c r="K145" s="146">
        <v>250000</v>
      </c>
      <c r="L145" s="147">
        <v>1</v>
      </c>
      <c r="M145" s="95">
        <f t="shared" si="37"/>
        <v>250000</v>
      </c>
      <c r="N145" s="95">
        <f t="shared" si="38"/>
        <v>250000</v>
      </c>
      <c r="O145" s="95"/>
      <c r="P145" s="95"/>
      <c r="Q145" s="95">
        <f t="shared" si="39"/>
        <v>250000</v>
      </c>
      <c r="R145" s="140" t="s">
        <v>378</v>
      </c>
    </row>
    <row r="146" spans="1:18" ht="43.5" customHeight="1">
      <c r="A146" s="104" t="s">
        <v>12</v>
      </c>
      <c r="B146" s="105">
        <v>6</v>
      </c>
      <c r="C146" s="105">
        <v>28849</v>
      </c>
      <c r="D146" s="118" t="s">
        <v>41</v>
      </c>
      <c r="E146" s="106">
        <v>2533</v>
      </c>
      <c r="F146" s="121" t="s">
        <v>379</v>
      </c>
      <c r="G146" s="104" t="s">
        <v>182</v>
      </c>
      <c r="H146" s="104" t="s">
        <v>183</v>
      </c>
      <c r="I146" s="99" t="s">
        <v>380</v>
      </c>
      <c r="J146" s="105" t="s">
        <v>185</v>
      </c>
      <c r="K146" s="95">
        <v>17000</v>
      </c>
      <c r="L146" s="143">
        <v>4</v>
      </c>
      <c r="M146" s="95">
        <f t="shared" si="37"/>
        <v>68000</v>
      </c>
      <c r="N146" s="95">
        <f t="shared" si="38"/>
        <v>68000</v>
      </c>
      <c r="O146" s="95"/>
      <c r="P146" s="95"/>
      <c r="Q146" s="95">
        <f t="shared" si="39"/>
        <v>68000</v>
      </c>
      <c r="R146" s="99" t="s">
        <v>683</v>
      </c>
    </row>
    <row r="147" spans="1:18" ht="43.5" customHeight="1">
      <c r="A147" s="104" t="s">
        <v>12</v>
      </c>
      <c r="B147" s="105">
        <v>7</v>
      </c>
      <c r="C147" s="105">
        <v>28849</v>
      </c>
      <c r="D147" s="118" t="s">
        <v>41</v>
      </c>
      <c r="E147" s="106">
        <v>2533</v>
      </c>
      <c r="F147" s="121" t="s">
        <v>379</v>
      </c>
      <c r="G147" s="104" t="s">
        <v>182</v>
      </c>
      <c r="H147" s="104" t="s">
        <v>183</v>
      </c>
      <c r="I147" s="99" t="s">
        <v>381</v>
      </c>
      <c r="J147" s="105" t="s">
        <v>185</v>
      </c>
      <c r="K147" s="95">
        <v>23000</v>
      </c>
      <c r="L147" s="143">
        <v>1</v>
      </c>
      <c r="M147" s="95">
        <v>23000</v>
      </c>
      <c r="N147" s="95">
        <v>17000</v>
      </c>
      <c r="O147" s="95">
        <v>6000</v>
      </c>
      <c r="P147" s="95"/>
      <c r="Q147" s="95">
        <f t="shared" si="39"/>
        <v>23000</v>
      </c>
      <c r="R147" s="99" t="s">
        <v>382</v>
      </c>
    </row>
    <row r="148" spans="1:18" ht="43.5" customHeight="1">
      <c r="A148" s="104" t="s">
        <v>12</v>
      </c>
      <c r="B148" s="105">
        <v>8</v>
      </c>
      <c r="C148" s="105">
        <v>28849</v>
      </c>
      <c r="D148" s="118" t="s">
        <v>41</v>
      </c>
      <c r="E148" s="106">
        <v>2533</v>
      </c>
      <c r="F148" s="121" t="s">
        <v>379</v>
      </c>
      <c r="G148" s="104" t="s">
        <v>182</v>
      </c>
      <c r="H148" s="104" t="s">
        <v>183</v>
      </c>
      <c r="I148" s="99" t="s">
        <v>383</v>
      </c>
      <c r="J148" s="105" t="s">
        <v>185</v>
      </c>
      <c r="K148" s="95">
        <v>22000</v>
      </c>
      <c r="L148" s="143">
        <v>1</v>
      </c>
      <c r="M148" s="95">
        <v>22000</v>
      </c>
      <c r="N148" s="95">
        <v>16000</v>
      </c>
      <c r="O148" s="95">
        <v>6000</v>
      </c>
      <c r="P148" s="95"/>
      <c r="Q148" s="95">
        <f t="shared" si="39"/>
        <v>22000</v>
      </c>
      <c r="R148" s="99" t="s">
        <v>384</v>
      </c>
    </row>
    <row r="149" spans="1:18" ht="43.5" customHeight="1">
      <c r="A149" s="111" t="s">
        <v>12</v>
      </c>
      <c r="B149" s="144">
        <v>9</v>
      </c>
      <c r="C149" s="105">
        <v>28849</v>
      </c>
      <c r="D149" s="118" t="s">
        <v>41</v>
      </c>
      <c r="E149" s="145">
        <v>2534</v>
      </c>
      <c r="F149" s="266" t="s">
        <v>385</v>
      </c>
      <c r="G149" s="111" t="s">
        <v>13</v>
      </c>
      <c r="H149" s="111" t="s">
        <v>14</v>
      </c>
      <c r="I149" s="140" t="s">
        <v>406</v>
      </c>
      <c r="J149" s="144" t="s">
        <v>4</v>
      </c>
      <c r="K149" s="146">
        <v>30000</v>
      </c>
      <c r="L149" s="144">
        <v>1</v>
      </c>
      <c r="M149" s="95">
        <v>30000</v>
      </c>
      <c r="N149" s="146">
        <v>5536</v>
      </c>
      <c r="O149" s="146">
        <v>24464</v>
      </c>
      <c r="P149" s="146"/>
      <c r="Q149" s="95">
        <f t="shared" si="39"/>
        <v>30000</v>
      </c>
      <c r="R149" s="140" t="s">
        <v>386</v>
      </c>
    </row>
    <row r="150" spans="1:18" ht="43.5" customHeight="1">
      <c r="A150" s="111" t="s">
        <v>12</v>
      </c>
      <c r="B150" s="144">
        <v>10</v>
      </c>
      <c r="C150" s="105">
        <v>28849</v>
      </c>
      <c r="D150" s="118" t="s">
        <v>41</v>
      </c>
      <c r="E150" s="145">
        <v>2534</v>
      </c>
      <c r="F150" s="266" t="s">
        <v>385</v>
      </c>
      <c r="G150" s="111" t="s">
        <v>13</v>
      </c>
      <c r="H150" s="111" t="s">
        <v>14</v>
      </c>
      <c r="I150" s="140" t="s">
        <v>387</v>
      </c>
      <c r="J150" s="144" t="s">
        <v>4</v>
      </c>
      <c r="K150" s="146">
        <v>498000</v>
      </c>
      <c r="L150" s="144">
        <v>1</v>
      </c>
      <c r="M150" s="95">
        <f t="shared" ref="M150" si="40">$K150*$L150</f>
        <v>498000</v>
      </c>
      <c r="N150" s="146">
        <f t="shared" ref="N150" si="41">M150</f>
        <v>498000</v>
      </c>
      <c r="O150" s="146"/>
      <c r="P150" s="146"/>
      <c r="Q150" s="146">
        <f t="shared" si="39"/>
        <v>498000</v>
      </c>
      <c r="R150" s="140" t="s">
        <v>388</v>
      </c>
    </row>
    <row r="151" spans="1:18" ht="43.5" customHeight="1">
      <c r="A151" s="111" t="s">
        <v>12</v>
      </c>
      <c r="B151" s="144">
        <v>11</v>
      </c>
      <c r="C151" s="105">
        <v>28849</v>
      </c>
      <c r="D151" s="118" t="s">
        <v>41</v>
      </c>
      <c r="E151" s="145">
        <v>2531</v>
      </c>
      <c r="F151" s="266" t="s">
        <v>389</v>
      </c>
      <c r="G151" s="111" t="s">
        <v>13</v>
      </c>
      <c r="H151" s="111" t="s">
        <v>14</v>
      </c>
      <c r="I151" s="140" t="s">
        <v>390</v>
      </c>
      <c r="J151" s="144" t="s">
        <v>4</v>
      </c>
      <c r="K151" s="146">
        <v>276066.51</v>
      </c>
      <c r="L151" s="144">
        <v>1</v>
      </c>
      <c r="M151" s="95">
        <v>276066.51</v>
      </c>
      <c r="N151" s="148">
        <v>149999.54999999999</v>
      </c>
      <c r="O151" s="146">
        <f>M151-N151</f>
        <v>126066.96000000002</v>
      </c>
      <c r="P151" s="146"/>
      <c r="Q151" s="146">
        <f t="shared" si="39"/>
        <v>276066.51</v>
      </c>
      <c r="R151" s="140" t="s">
        <v>391</v>
      </c>
    </row>
    <row r="152" spans="1:18" ht="43.5" customHeight="1">
      <c r="A152" s="111" t="s">
        <v>12</v>
      </c>
      <c r="B152" s="144">
        <v>12</v>
      </c>
      <c r="C152" s="105">
        <v>28849</v>
      </c>
      <c r="D152" s="118" t="s">
        <v>41</v>
      </c>
      <c r="E152" s="145">
        <v>2535</v>
      </c>
      <c r="F152" s="266" t="s">
        <v>392</v>
      </c>
      <c r="G152" s="111" t="s">
        <v>13</v>
      </c>
      <c r="H152" s="111" t="s">
        <v>14</v>
      </c>
      <c r="I152" s="140" t="s">
        <v>393</v>
      </c>
      <c r="J152" s="144" t="s">
        <v>4</v>
      </c>
      <c r="K152" s="146">
        <v>380000</v>
      </c>
      <c r="L152" s="144">
        <v>1</v>
      </c>
      <c r="M152" s="95">
        <f t="shared" ref="M152" si="42">$K152*$L152</f>
        <v>380000</v>
      </c>
      <c r="N152" s="146">
        <f t="shared" ref="N152" si="43">M152</f>
        <v>380000</v>
      </c>
      <c r="O152" s="146"/>
      <c r="P152" s="146"/>
      <c r="Q152" s="146">
        <f t="shared" ref="Q152" si="44">SUM($N152:$P152)</f>
        <v>380000</v>
      </c>
      <c r="R152" s="140" t="s">
        <v>394</v>
      </c>
    </row>
    <row r="153" spans="1:18" s="259" customFormat="1">
      <c r="A153" s="233"/>
      <c r="B153" s="234" t="s">
        <v>42</v>
      </c>
      <c r="C153" s="235"/>
      <c r="D153" s="234"/>
      <c r="E153" s="260"/>
      <c r="F153" s="234"/>
      <c r="G153" s="233"/>
      <c r="H153" s="233"/>
      <c r="I153" s="233"/>
      <c r="J153" s="235"/>
      <c r="K153" s="239"/>
      <c r="L153" s="235"/>
      <c r="M153" s="239">
        <f>SUM(M154)</f>
        <v>1531200</v>
      </c>
      <c r="N153" s="239">
        <f>SUM(N154)</f>
        <v>1126291.22</v>
      </c>
      <c r="O153" s="239">
        <f t="shared" ref="O153:Q153" si="45">SUM(O154)</f>
        <v>404908.78</v>
      </c>
      <c r="P153" s="239">
        <f t="shared" si="45"/>
        <v>0</v>
      </c>
      <c r="Q153" s="239">
        <f t="shared" si="45"/>
        <v>1531200</v>
      </c>
      <c r="R153" s="238"/>
    </row>
    <row r="154" spans="1:18" ht="43.5" customHeight="1">
      <c r="A154" s="102" t="s">
        <v>12</v>
      </c>
      <c r="B154" s="115">
        <v>1</v>
      </c>
      <c r="C154" s="94">
        <v>28850</v>
      </c>
      <c r="D154" s="109" t="s">
        <v>42</v>
      </c>
      <c r="E154" s="114">
        <v>28850</v>
      </c>
      <c r="F154" s="109" t="s">
        <v>42</v>
      </c>
      <c r="G154" s="102" t="s">
        <v>13</v>
      </c>
      <c r="H154" s="132" t="s">
        <v>14</v>
      </c>
      <c r="I154" s="103" t="s">
        <v>245</v>
      </c>
      <c r="J154" s="112" t="s">
        <v>246</v>
      </c>
      <c r="K154" s="136">
        <v>870</v>
      </c>
      <c r="L154" s="126">
        <v>1760</v>
      </c>
      <c r="M154" s="136">
        <v>1531200</v>
      </c>
      <c r="N154" s="136">
        <v>1126291.22</v>
      </c>
      <c r="O154" s="126">
        <v>404908.78</v>
      </c>
      <c r="P154" s="136"/>
      <c r="Q154" s="136">
        <f t="shared" ref="Q154" si="46">SUM($N154:$P154)</f>
        <v>1531200</v>
      </c>
      <c r="R154" s="99" t="s">
        <v>247</v>
      </c>
    </row>
  </sheetData>
  <mergeCells count="16">
    <mergeCell ref="N4:Q4"/>
    <mergeCell ref="A1:R1"/>
    <mergeCell ref="A2:R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23622047244094491" right="0.23622047244094491" top="0.55118110236220474" bottom="0.35433070866141736" header="0.31496062992125984" footer="0.31496062992125984"/>
  <pageSetup paperSize="9" scale="84" fitToHeight="0" orientation="landscape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EBC0A-699D-4E5D-BB2B-73DDDCA191DA}">
  <sheetPr>
    <pageSetUpPr fitToPage="1"/>
  </sheetPr>
  <dimension ref="A1:S105"/>
  <sheetViews>
    <sheetView topLeftCell="G44" zoomScaleNormal="100" workbookViewId="0">
      <selection activeCell="R48" sqref="R48:R50"/>
    </sheetView>
  </sheetViews>
  <sheetFormatPr defaultColWidth="9" defaultRowHeight="21"/>
  <cols>
    <col min="1" max="1" width="6.69921875" style="1" customWidth="1"/>
    <col min="2" max="2" width="5.3984375" style="3" customWidth="1"/>
    <col min="3" max="3" width="12.8984375" style="3" customWidth="1"/>
    <col min="4" max="4" width="10.8984375" style="1" customWidth="1"/>
    <col min="5" max="5" width="11.5" style="74" customWidth="1"/>
    <col min="6" max="6" width="16.09765625" style="1" bestFit="1" customWidth="1"/>
    <col min="7" max="7" width="10.8984375" style="1" customWidth="1"/>
    <col min="8" max="8" width="11.8984375" style="1" customWidth="1"/>
    <col min="9" max="9" width="28.59765625" style="2" customWidth="1"/>
    <col min="10" max="10" width="5.3984375" style="3" customWidth="1"/>
    <col min="11" max="11" width="10.8984375" style="1" bestFit="1" customWidth="1"/>
    <col min="12" max="12" width="6.5" style="3" bestFit="1" customWidth="1"/>
    <col min="13" max="15" width="12.3984375" style="13" customWidth="1"/>
    <col min="16" max="16" width="9.59765625" style="13" customWidth="1"/>
    <col min="17" max="17" width="13" style="13" customWidth="1"/>
    <col min="18" max="18" width="46.59765625" style="1" customWidth="1"/>
    <col min="19" max="19" width="9.09765625" style="1" bestFit="1" customWidth="1"/>
    <col min="20" max="16384" width="9" style="1"/>
  </cols>
  <sheetData>
    <row r="1" spans="1:18" ht="27">
      <c r="A1" s="557" t="s">
        <v>27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</row>
    <row r="2" spans="1:18" ht="27">
      <c r="A2" s="557" t="s">
        <v>26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</row>
    <row r="3" spans="1:18">
      <c r="A3" s="40"/>
      <c r="B3" s="40"/>
      <c r="C3" s="40" t="s">
        <v>26</v>
      </c>
      <c r="D3" s="40"/>
      <c r="E3" s="152"/>
      <c r="F3" s="40"/>
      <c r="G3" s="40"/>
      <c r="H3" s="40"/>
      <c r="I3" s="270"/>
      <c r="J3" s="40"/>
      <c r="K3" s="40"/>
      <c r="L3" s="40"/>
      <c r="M3" s="194">
        <f>SUM(M6,M17,M44,M47,M57,M62,M64,M68,M77)</f>
        <v>15225410</v>
      </c>
      <c r="N3" s="194">
        <f t="shared" ref="N3:Q3" si="0">SUM(N6,N17,N44,N47,N57,N62,N64,N68,N77)</f>
        <v>14988046.300000001</v>
      </c>
      <c r="O3" s="194">
        <f t="shared" si="0"/>
        <v>237363.69999999995</v>
      </c>
      <c r="P3" s="194">
        <f t="shared" si="0"/>
        <v>0</v>
      </c>
      <c r="Q3" s="194">
        <f t="shared" si="0"/>
        <v>15225410</v>
      </c>
      <c r="R3" s="40"/>
    </row>
    <row r="4" spans="1:18" s="195" customFormat="1">
      <c r="A4" s="556" t="s">
        <v>0</v>
      </c>
      <c r="B4" s="556" t="s">
        <v>1</v>
      </c>
      <c r="C4" s="556" t="s">
        <v>20</v>
      </c>
      <c r="D4" s="556" t="s">
        <v>21</v>
      </c>
      <c r="E4" s="558" t="s">
        <v>22</v>
      </c>
      <c r="F4" s="556" t="s">
        <v>23</v>
      </c>
      <c r="G4" s="556" t="s">
        <v>2</v>
      </c>
      <c r="H4" s="556" t="s">
        <v>3</v>
      </c>
      <c r="I4" s="556" t="s">
        <v>4</v>
      </c>
      <c r="J4" s="556" t="s">
        <v>6</v>
      </c>
      <c r="K4" s="556" t="s">
        <v>690</v>
      </c>
      <c r="L4" s="560" t="s">
        <v>5</v>
      </c>
      <c r="M4" s="559" t="s">
        <v>8</v>
      </c>
      <c r="N4" s="559" t="s">
        <v>9</v>
      </c>
      <c r="O4" s="559"/>
      <c r="P4" s="559"/>
      <c r="Q4" s="559"/>
      <c r="R4" s="67" t="s">
        <v>10</v>
      </c>
    </row>
    <row r="5" spans="1:18" s="195" customFormat="1" ht="21.75" customHeight="1">
      <c r="A5" s="556"/>
      <c r="B5" s="556"/>
      <c r="C5" s="556"/>
      <c r="D5" s="556"/>
      <c r="E5" s="558"/>
      <c r="F5" s="556"/>
      <c r="G5" s="556"/>
      <c r="H5" s="556"/>
      <c r="I5" s="556"/>
      <c r="J5" s="556"/>
      <c r="K5" s="556"/>
      <c r="L5" s="560"/>
      <c r="M5" s="559"/>
      <c r="N5" s="26" t="s">
        <v>11</v>
      </c>
      <c r="O5" s="26" t="s">
        <v>15</v>
      </c>
      <c r="P5" s="26" t="s">
        <v>16</v>
      </c>
      <c r="Q5" s="26" t="s">
        <v>17</v>
      </c>
      <c r="R5" s="267" t="s">
        <v>18</v>
      </c>
    </row>
    <row r="6" spans="1:18" s="2" customFormat="1">
      <c r="A6" s="33"/>
      <c r="B6" s="35" t="s">
        <v>32</v>
      </c>
      <c r="C6" s="186"/>
      <c r="D6" s="33"/>
      <c r="E6" s="75"/>
      <c r="F6" s="33"/>
      <c r="G6" s="33"/>
      <c r="H6" s="33"/>
      <c r="I6" s="33"/>
      <c r="J6" s="33"/>
      <c r="K6" s="33"/>
      <c r="L6" s="33"/>
      <c r="M6" s="34">
        <f>SUM(M7:M16)</f>
        <v>2510000</v>
      </c>
      <c r="N6" s="34">
        <f>SUM(N7:N16)</f>
        <v>2510000</v>
      </c>
      <c r="O6" s="34">
        <f t="shared" ref="O6:Q6" si="1">SUM(O7:O16)</f>
        <v>0</v>
      </c>
      <c r="P6" s="34">
        <f t="shared" si="1"/>
        <v>0</v>
      </c>
      <c r="Q6" s="34">
        <f t="shared" si="1"/>
        <v>2510000</v>
      </c>
      <c r="R6" s="54"/>
    </row>
    <row r="7" spans="1:18" s="4" customFormat="1" ht="43.5" customHeight="1">
      <c r="A7" s="6" t="s">
        <v>12</v>
      </c>
      <c r="B7" s="5">
        <v>1</v>
      </c>
      <c r="C7" s="5">
        <v>10699</v>
      </c>
      <c r="D7" s="6" t="s">
        <v>657</v>
      </c>
      <c r="E7" s="45">
        <v>2444</v>
      </c>
      <c r="F7" s="6" t="s">
        <v>658</v>
      </c>
      <c r="G7" s="6" t="s">
        <v>13</v>
      </c>
      <c r="H7" s="21" t="s">
        <v>14</v>
      </c>
      <c r="I7" s="21" t="s">
        <v>685</v>
      </c>
      <c r="J7" s="6" t="s">
        <v>659</v>
      </c>
      <c r="K7" s="62">
        <v>300000</v>
      </c>
      <c r="L7" s="220">
        <v>1</v>
      </c>
      <c r="M7" s="27">
        <f>$K7*$L7</f>
        <v>300000</v>
      </c>
      <c r="N7" s="27">
        <f>M7</f>
        <v>300000</v>
      </c>
      <c r="O7" s="27"/>
      <c r="P7" s="27"/>
      <c r="Q7" s="27">
        <f>SUM($N7:$P7)</f>
        <v>300000</v>
      </c>
      <c r="R7" s="169" t="s">
        <v>660</v>
      </c>
    </row>
    <row r="8" spans="1:18" s="4" customFormat="1" ht="43.5" customHeight="1">
      <c r="A8" s="6" t="s">
        <v>12</v>
      </c>
      <c r="B8" s="5">
        <v>2</v>
      </c>
      <c r="C8" s="5">
        <v>10699</v>
      </c>
      <c r="D8" s="6" t="s">
        <v>657</v>
      </c>
      <c r="E8" s="45">
        <v>2448</v>
      </c>
      <c r="F8" s="6" t="s">
        <v>661</v>
      </c>
      <c r="G8" s="6" t="s">
        <v>13</v>
      </c>
      <c r="H8" s="21" t="s">
        <v>14</v>
      </c>
      <c r="I8" s="21" t="s">
        <v>685</v>
      </c>
      <c r="J8" s="6" t="s">
        <v>659</v>
      </c>
      <c r="K8" s="62">
        <v>300000</v>
      </c>
      <c r="L8" s="268">
        <v>1</v>
      </c>
      <c r="M8" s="27">
        <f t="shared" ref="M8:M16" si="2">$K8*$L8</f>
        <v>300000</v>
      </c>
      <c r="N8" s="27">
        <f t="shared" ref="N8:N16" si="3">M8</f>
        <v>300000</v>
      </c>
      <c r="O8" s="27"/>
      <c r="P8" s="27"/>
      <c r="Q8" s="27">
        <f t="shared" ref="Q8:Q16" si="4">SUM($N8:$P8)</f>
        <v>300000</v>
      </c>
      <c r="R8" s="21" t="s">
        <v>662</v>
      </c>
    </row>
    <row r="9" spans="1:18" s="4" customFormat="1" ht="43.5" customHeight="1">
      <c r="A9" s="6" t="s">
        <v>12</v>
      </c>
      <c r="B9" s="5">
        <v>3</v>
      </c>
      <c r="C9" s="5">
        <v>10699</v>
      </c>
      <c r="D9" s="6" t="s">
        <v>657</v>
      </c>
      <c r="E9" s="45">
        <v>2440</v>
      </c>
      <c r="F9" s="6" t="s">
        <v>135</v>
      </c>
      <c r="G9" s="6" t="s">
        <v>13</v>
      </c>
      <c r="H9" s="21" t="s">
        <v>14</v>
      </c>
      <c r="I9" s="21" t="s">
        <v>685</v>
      </c>
      <c r="J9" s="6" t="s">
        <v>659</v>
      </c>
      <c r="K9" s="62">
        <v>300000</v>
      </c>
      <c r="L9" s="268">
        <v>1</v>
      </c>
      <c r="M9" s="27">
        <f t="shared" si="2"/>
        <v>300000</v>
      </c>
      <c r="N9" s="27">
        <f t="shared" si="3"/>
        <v>300000</v>
      </c>
      <c r="O9" s="27"/>
      <c r="P9" s="27"/>
      <c r="Q9" s="27">
        <f t="shared" si="4"/>
        <v>300000</v>
      </c>
      <c r="R9" s="21" t="s">
        <v>663</v>
      </c>
    </row>
    <row r="10" spans="1:18" s="4" customFormat="1" ht="43.5" customHeight="1">
      <c r="A10" s="6" t="s">
        <v>12</v>
      </c>
      <c r="B10" s="5">
        <v>4</v>
      </c>
      <c r="C10" s="5">
        <v>10699</v>
      </c>
      <c r="D10" s="6" t="s">
        <v>657</v>
      </c>
      <c r="E10" s="45">
        <v>2443</v>
      </c>
      <c r="F10" s="6" t="s">
        <v>664</v>
      </c>
      <c r="G10" s="6" t="s">
        <v>13</v>
      </c>
      <c r="H10" s="21" t="s">
        <v>14</v>
      </c>
      <c r="I10" s="21" t="s">
        <v>665</v>
      </c>
      <c r="J10" s="6" t="s">
        <v>659</v>
      </c>
      <c r="K10" s="62">
        <v>350000</v>
      </c>
      <c r="L10" s="268">
        <v>1</v>
      </c>
      <c r="M10" s="27">
        <f t="shared" si="2"/>
        <v>350000</v>
      </c>
      <c r="N10" s="27">
        <f t="shared" si="3"/>
        <v>350000</v>
      </c>
      <c r="O10" s="27"/>
      <c r="P10" s="27"/>
      <c r="Q10" s="27">
        <f t="shared" si="4"/>
        <v>350000</v>
      </c>
      <c r="R10" s="21" t="s">
        <v>666</v>
      </c>
    </row>
    <row r="11" spans="1:18" s="4" customFormat="1" ht="43.5" customHeight="1">
      <c r="A11" s="6" t="s">
        <v>12</v>
      </c>
      <c r="B11" s="5">
        <v>5</v>
      </c>
      <c r="C11" s="5">
        <v>10699</v>
      </c>
      <c r="D11" s="6" t="s">
        <v>657</v>
      </c>
      <c r="E11" s="45">
        <v>2445</v>
      </c>
      <c r="F11" s="6" t="s">
        <v>667</v>
      </c>
      <c r="G11" s="6" t="s">
        <v>13</v>
      </c>
      <c r="H11" s="21" t="s">
        <v>14</v>
      </c>
      <c r="I11" s="21" t="s">
        <v>686</v>
      </c>
      <c r="J11" s="6" t="s">
        <v>668</v>
      </c>
      <c r="K11" s="62">
        <v>400000</v>
      </c>
      <c r="L11" s="268">
        <v>1</v>
      </c>
      <c r="M11" s="27">
        <f t="shared" si="2"/>
        <v>400000</v>
      </c>
      <c r="N11" s="27">
        <f t="shared" si="3"/>
        <v>400000</v>
      </c>
      <c r="O11" s="27"/>
      <c r="P11" s="27"/>
      <c r="Q11" s="27">
        <f t="shared" si="4"/>
        <v>400000</v>
      </c>
      <c r="R11" s="21" t="s">
        <v>669</v>
      </c>
    </row>
    <row r="12" spans="1:18" s="4" customFormat="1" ht="43.5" customHeight="1">
      <c r="A12" s="6" t="s">
        <v>12</v>
      </c>
      <c r="B12" s="5">
        <v>6</v>
      </c>
      <c r="C12" s="5">
        <v>10699</v>
      </c>
      <c r="D12" s="6" t="s">
        <v>657</v>
      </c>
      <c r="E12" s="45">
        <v>10197</v>
      </c>
      <c r="F12" s="6" t="s">
        <v>670</v>
      </c>
      <c r="G12" s="6" t="s">
        <v>13</v>
      </c>
      <c r="H12" s="21" t="s">
        <v>14</v>
      </c>
      <c r="I12" s="21" t="s">
        <v>686</v>
      </c>
      <c r="J12" s="6" t="s">
        <v>668</v>
      </c>
      <c r="K12" s="62">
        <v>250000</v>
      </c>
      <c r="L12" s="268">
        <v>1</v>
      </c>
      <c r="M12" s="27">
        <f t="shared" si="2"/>
        <v>250000</v>
      </c>
      <c r="N12" s="27">
        <f t="shared" si="3"/>
        <v>250000</v>
      </c>
      <c r="O12" s="27"/>
      <c r="P12" s="27"/>
      <c r="Q12" s="27">
        <f t="shared" si="4"/>
        <v>250000</v>
      </c>
      <c r="R12" s="21" t="s">
        <v>671</v>
      </c>
    </row>
    <row r="13" spans="1:18" s="4" customFormat="1" ht="43.5" customHeight="1">
      <c r="A13" s="6" t="s">
        <v>12</v>
      </c>
      <c r="B13" s="5">
        <v>7</v>
      </c>
      <c r="C13" s="5">
        <v>10699</v>
      </c>
      <c r="D13" s="6" t="s">
        <v>657</v>
      </c>
      <c r="E13" s="45">
        <v>2435</v>
      </c>
      <c r="F13" s="6" t="s">
        <v>672</v>
      </c>
      <c r="G13" s="6" t="s">
        <v>13</v>
      </c>
      <c r="H13" s="21" t="s">
        <v>14</v>
      </c>
      <c r="I13" s="21" t="s">
        <v>686</v>
      </c>
      <c r="J13" s="6" t="s">
        <v>668</v>
      </c>
      <c r="K13" s="62">
        <v>250000</v>
      </c>
      <c r="L13" s="268">
        <v>1</v>
      </c>
      <c r="M13" s="27">
        <f t="shared" si="2"/>
        <v>250000</v>
      </c>
      <c r="N13" s="27">
        <f t="shared" si="3"/>
        <v>250000</v>
      </c>
      <c r="O13" s="27"/>
      <c r="P13" s="27"/>
      <c r="Q13" s="27">
        <f t="shared" si="4"/>
        <v>250000</v>
      </c>
      <c r="R13" s="21" t="s">
        <v>673</v>
      </c>
    </row>
    <row r="14" spans="1:18" s="4" customFormat="1" ht="43.5" customHeight="1">
      <c r="A14" s="6" t="s">
        <v>12</v>
      </c>
      <c r="B14" s="5">
        <v>8</v>
      </c>
      <c r="C14" s="5">
        <v>10699</v>
      </c>
      <c r="D14" s="6" t="s">
        <v>657</v>
      </c>
      <c r="E14" s="45">
        <v>2448</v>
      </c>
      <c r="F14" s="6" t="s">
        <v>661</v>
      </c>
      <c r="G14" s="6" t="s">
        <v>13</v>
      </c>
      <c r="H14" s="21" t="s">
        <v>14</v>
      </c>
      <c r="I14" s="21" t="s">
        <v>687</v>
      </c>
      <c r="J14" s="6" t="s">
        <v>659</v>
      </c>
      <c r="K14" s="62">
        <v>100000</v>
      </c>
      <c r="L14" s="268">
        <v>1</v>
      </c>
      <c r="M14" s="27">
        <f t="shared" si="2"/>
        <v>100000</v>
      </c>
      <c r="N14" s="27">
        <f t="shared" si="3"/>
        <v>100000</v>
      </c>
      <c r="O14" s="27"/>
      <c r="P14" s="27"/>
      <c r="Q14" s="27">
        <f t="shared" si="4"/>
        <v>100000</v>
      </c>
      <c r="R14" s="21" t="s">
        <v>674</v>
      </c>
    </row>
    <row r="15" spans="1:18" s="4" customFormat="1" ht="43.5" customHeight="1">
      <c r="A15" s="6" t="s">
        <v>12</v>
      </c>
      <c r="B15" s="5">
        <v>9</v>
      </c>
      <c r="C15" s="5">
        <v>10699</v>
      </c>
      <c r="D15" s="6" t="s">
        <v>657</v>
      </c>
      <c r="E15" s="45">
        <v>2448</v>
      </c>
      <c r="F15" s="6" t="s">
        <v>661</v>
      </c>
      <c r="G15" s="6" t="s">
        <v>13</v>
      </c>
      <c r="H15" s="21" t="s">
        <v>14</v>
      </c>
      <c r="I15" s="21" t="s">
        <v>688</v>
      </c>
      <c r="J15" s="6" t="s">
        <v>659</v>
      </c>
      <c r="K15" s="62">
        <v>39000</v>
      </c>
      <c r="L15" s="268">
        <v>1</v>
      </c>
      <c r="M15" s="27">
        <f t="shared" si="2"/>
        <v>39000</v>
      </c>
      <c r="N15" s="27">
        <f t="shared" si="3"/>
        <v>39000</v>
      </c>
      <c r="O15" s="27"/>
      <c r="P15" s="27"/>
      <c r="Q15" s="27">
        <f t="shared" si="4"/>
        <v>39000</v>
      </c>
      <c r="R15" s="21" t="s">
        <v>675</v>
      </c>
    </row>
    <row r="16" spans="1:18" s="4" customFormat="1" ht="43.5" customHeight="1">
      <c r="A16" s="6" t="s">
        <v>12</v>
      </c>
      <c r="B16" s="5">
        <v>10</v>
      </c>
      <c r="C16" s="5">
        <v>10699</v>
      </c>
      <c r="D16" s="6" t="s">
        <v>657</v>
      </c>
      <c r="E16" s="45">
        <v>2448</v>
      </c>
      <c r="F16" s="6" t="s">
        <v>661</v>
      </c>
      <c r="G16" s="6" t="s">
        <v>13</v>
      </c>
      <c r="H16" s="21" t="s">
        <v>14</v>
      </c>
      <c r="I16" s="21" t="s">
        <v>689</v>
      </c>
      <c r="J16" s="6" t="s">
        <v>659</v>
      </c>
      <c r="K16" s="62">
        <v>221000</v>
      </c>
      <c r="L16" s="268">
        <v>1</v>
      </c>
      <c r="M16" s="27">
        <f t="shared" si="2"/>
        <v>221000</v>
      </c>
      <c r="N16" s="27">
        <f t="shared" si="3"/>
        <v>221000</v>
      </c>
      <c r="O16" s="27"/>
      <c r="P16" s="27"/>
      <c r="Q16" s="27">
        <f t="shared" si="4"/>
        <v>221000</v>
      </c>
      <c r="R16" s="21" t="s">
        <v>676</v>
      </c>
    </row>
    <row r="17" spans="1:18" s="2" customFormat="1">
      <c r="A17" s="33"/>
      <c r="B17" s="35" t="s">
        <v>35</v>
      </c>
      <c r="C17" s="186"/>
      <c r="D17" s="33"/>
      <c r="E17" s="75"/>
      <c r="F17" s="33"/>
      <c r="G17" s="33"/>
      <c r="H17" s="33"/>
      <c r="I17" s="33"/>
      <c r="J17" s="33"/>
      <c r="K17" s="33"/>
      <c r="L17" s="33"/>
      <c r="M17" s="34">
        <f>SUM(M18:M43)</f>
        <v>931000</v>
      </c>
      <c r="N17" s="34">
        <f t="shared" ref="N17:Q17" si="5">SUM(N18:N43)</f>
        <v>931000</v>
      </c>
      <c r="O17" s="34">
        <f t="shared" si="5"/>
        <v>0</v>
      </c>
      <c r="P17" s="34">
        <f t="shared" si="5"/>
        <v>0</v>
      </c>
      <c r="Q17" s="34">
        <f t="shared" si="5"/>
        <v>931000</v>
      </c>
      <c r="R17" s="54"/>
    </row>
    <row r="18" spans="1:18" s="4" customFormat="1" ht="43.5" customHeight="1">
      <c r="A18" s="6" t="s">
        <v>12</v>
      </c>
      <c r="B18" s="5">
        <v>1</v>
      </c>
      <c r="C18" s="5">
        <v>10866</v>
      </c>
      <c r="D18" s="6" t="s">
        <v>35</v>
      </c>
      <c r="E18" s="45">
        <v>10866</v>
      </c>
      <c r="F18" s="6" t="s">
        <v>35</v>
      </c>
      <c r="G18" s="6" t="s">
        <v>295</v>
      </c>
      <c r="H18" s="6" t="s">
        <v>183</v>
      </c>
      <c r="I18" s="44" t="s">
        <v>458</v>
      </c>
      <c r="J18" s="6" t="s">
        <v>185</v>
      </c>
      <c r="K18" s="61">
        <v>150000</v>
      </c>
      <c r="L18" s="170">
        <v>1</v>
      </c>
      <c r="M18" s="27">
        <f t="shared" ref="M18:M43" si="6">$K18*$L18</f>
        <v>150000</v>
      </c>
      <c r="N18" s="27">
        <f t="shared" ref="N18:N43" si="7">M18</f>
        <v>150000</v>
      </c>
      <c r="O18" s="27"/>
      <c r="P18" s="27"/>
      <c r="Q18" s="27">
        <f t="shared" ref="Q18:Q43" si="8">SUM($N18:$P18)</f>
        <v>150000</v>
      </c>
      <c r="R18" s="169" t="s">
        <v>459</v>
      </c>
    </row>
    <row r="19" spans="1:18" s="4" customFormat="1" ht="43.5" customHeight="1">
      <c r="A19" s="6" t="s">
        <v>12</v>
      </c>
      <c r="B19" s="5">
        <v>2</v>
      </c>
      <c r="C19" s="5">
        <v>10866</v>
      </c>
      <c r="D19" s="5" t="s">
        <v>35</v>
      </c>
      <c r="E19" s="45">
        <v>2454</v>
      </c>
      <c r="F19" s="21" t="s">
        <v>429</v>
      </c>
      <c r="G19" s="38" t="s">
        <v>295</v>
      </c>
      <c r="H19" s="24" t="s">
        <v>183</v>
      </c>
      <c r="I19" s="44" t="s">
        <v>460</v>
      </c>
      <c r="J19" s="6" t="s">
        <v>185</v>
      </c>
      <c r="K19" s="27">
        <v>50000</v>
      </c>
      <c r="L19" s="5">
        <v>1</v>
      </c>
      <c r="M19" s="27">
        <f t="shared" si="6"/>
        <v>50000</v>
      </c>
      <c r="N19" s="27">
        <f t="shared" si="7"/>
        <v>50000</v>
      </c>
      <c r="O19" s="27"/>
      <c r="P19" s="27"/>
      <c r="Q19" s="27">
        <f t="shared" si="8"/>
        <v>50000</v>
      </c>
      <c r="R19" s="21" t="s">
        <v>461</v>
      </c>
    </row>
    <row r="20" spans="1:18" s="4" customFormat="1" ht="43.5" customHeight="1">
      <c r="A20" s="6" t="s">
        <v>12</v>
      </c>
      <c r="B20" s="5">
        <v>3</v>
      </c>
      <c r="C20" s="5">
        <v>10866</v>
      </c>
      <c r="D20" s="6" t="s">
        <v>35</v>
      </c>
      <c r="E20" s="45">
        <v>10866</v>
      </c>
      <c r="F20" s="6" t="s">
        <v>35</v>
      </c>
      <c r="G20" s="6" t="s">
        <v>295</v>
      </c>
      <c r="H20" s="6" t="s">
        <v>183</v>
      </c>
      <c r="I20" s="21" t="s">
        <v>462</v>
      </c>
      <c r="J20" s="6" t="s">
        <v>185</v>
      </c>
      <c r="K20" s="61">
        <v>50000</v>
      </c>
      <c r="L20" s="5">
        <v>1</v>
      </c>
      <c r="M20" s="27">
        <f t="shared" si="6"/>
        <v>50000</v>
      </c>
      <c r="N20" s="27">
        <f t="shared" si="7"/>
        <v>50000</v>
      </c>
      <c r="O20" s="27"/>
      <c r="P20" s="27"/>
      <c r="Q20" s="27">
        <f t="shared" si="8"/>
        <v>50000</v>
      </c>
      <c r="R20" s="21" t="s">
        <v>463</v>
      </c>
    </row>
    <row r="21" spans="1:18" s="4" customFormat="1" ht="43.5" customHeight="1">
      <c r="A21" s="6" t="s">
        <v>12</v>
      </c>
      <c r="B21" s="5">
        <v>4</v>
      </c>
      <c r="C21" s="5">
        <v>10866</v>
      </c>
      <c r="D21" s="6" t="s">
        <v>35</v>
      </c>
      <c r="E21" s="45">
        <v>10866</v>
      </c>
      <c r="F21" s="6" t="s">
        <v>35</v>
      </c>
      <c r="G21" s="6" t="s">
        <v>295</v>
      </c>
      <c r="H21" s="6" t="s">
        <v>183</v>
      </c>
      <c r="I21" s="21" t="s">
        <v>462</v>
      </c>
      <c r="J21" s="6" t="s">
        <v>185</v>
      </c>
      <c r="K21" s="61">
        <v>50000</v>
      </c>
      <c r="L21" s="5">
        <v>1</v>
      </c>
      <c r="M21" s="27">
        <f t="shared" si="6"/>
        <v>50000</v>
      </c>
      <c r="N21" s="27">
        <f t="shared" si="7"/>
        <v>50000</v>
      </c>
      <c r="O21" s="27"/>
      <c r="P21" s="27"/>
      <c r="Q21" s="27">
        <f t="shared" si="8"/>
        <v>50000</v>
      </c>
      <c r="R21" s="21" t="s">
        <v>464</v>
      </c>
    </row>
    <row r="22" spans="1:18" s="4" customFormat="1" ht="43.5" customHeight="1">
      <c r="A22" s="6" t="s">
        <v>12</v>
      </c>
      <c r="B22" s="5">
        <v>5</v>
      </c>
      <c r="C22" s="5">
        <v>10866</v>
      </c>
      <c r="D22" s="6" t="s">
        <v>35</v>
      </c>
      <c r="E22" s="45">
        <v>10866</v>
      </c>
      <c r="F22" s="6" t="s">
        <v>35</v>
      </c>
      <c r="G22" s="6" t="s">
        <v>295</v>
      </c>
      <c r="H22" s="6" t="s">
        <v>183</v>
      </c>
      <c r="I22" s="21" t="s">
        <v>462</v>
      </c>
      <c r="J22" s="6" t="s">
        <v>185</v>
      </c>
      <c r="K22" s="61">
        <v>50000</v>
      </c>
      <c r="L22" s="5">
        <v>1</v>
      </c>
      <c r="M22" s="27">
        <f t="shared" si="6"/>
        <v>50000</v>
      </c>
      <c r="N22" s="27">
        <f t="shared" si="7"/>
        <v>50000</v>
      </c>
      <c r="O22" s="27"/>
      <c r="P22" s="27"/>
      <c r="Q22" s="27">
        <f t="shared" si="8"/>
        <v>50000</v>
      </c>
      <c r="R22" s="21" t="s">
        <v>465</v>
      </c>
    </row>
    <row r="23" spans="1:18" s="4" customFormat="1" ht="43.5" customHeight="1">
      <c r="A23" s="6" t="s">
        <v>12</v>
      </c>
      <c r="B23" s="5">
        <v>6</v>
      </c>
      <c r="C23" s="5">
        <v>10866</v>
      </c>
      <c r="D23" s="6" t="s">
        <v>35</v>
      </c>
      <c r="E23" s="45">
        <v>2456</v>
      </c>
      <c r="F23" s="21" t="s">
        <v>440</v>
      </c>
      <c r="G23" s="38" t="s">
        <v>466</v>
      </c>
      <c r="H23" s="24" t="s">
        <v>183</v>
      </c>
      <c r="I23" s="213" t="s">
        <v>467</v>
      </c>
      <c r="J23" s="6" t="s">
        <v>185</v>
      </c>
      <c r="K23" s="210">
        <v>58000</v>
      </c>
      <c r="L23" s="5">
        <v>1</v>
      </c>
      <c r="M23" s="217">
        <f t="shared" si="6"/>
        <v>58000</v>
      </c>
      <c r="N23" s="217">
        <f t="shared" si="7"/>
        <v>58000</v>
      </c>
      <c r="O23" s="27"/>
      <c r="P23" s="217"/>
      <c r="Q23" s="217">
        <f t="shared" si="8"/>
        <v>58000</v>
      </c>
      <c r="R23" s="21" t="s">
        <v>468</v>
      </c>
    </row>
    <row r="24" spans="1:18" s="4" customFormat="1" ht="43.5" customHeight="1">
      <c r="A24" s="23" t="s">
        <v>12</v>
      </c>
      <c r="B24" s="24">
        <v>7</v>
      </c>
      <c r="C24" s="24">
        <v>10866</v>
      </c>
      <c r="D24" s="23" t="s">
        <v>35</v>
      </c>
      <c r="E24" s="53">
        <v>2457</v>
      </c>
      <c r="F24" s="25" t="s">
        <v>444</v>
      </c>
      <c r="G24" s="37" t="s">
        <v>295</v>
      </c>
      <c r="H24" s="24" t="s">
        <v>183</v>
      </c>
      <c r="I24" s="21" t="s">
        <v>469</v>
      </c>
      <c r="J24" s="23" t="s">
        <v>46</v>
      </c>
      <c r="K24" s="22">
        <v>18000</v>
      </c>
      <c r="L24" s="24">
        <v>1</v>
      </c>
      <c r="M24" s="22">
        <f t="shared" si="6"/>
        <v>18000</v>
      </c>
      <c r="N24" s="22">
        <f t="shared" si="7"/>
        <v>18000</v>
      </c>
      <c r="O24" s="22"/>
      <c r="P24" s="22"/>
      <c r="Q24" s="22">
        <f t="shared" si="8"/>
        <v>18000</v>
      </c>
      <c r="R24" s="25" t="s">
        <v>470</v>
      </c>
    </row>
    <row r="25" spans="1:18" s="4" customFormat="1" ht="43.5" customHeight="1">
      <c r="A25" s="23" t="s">
        <v>12</v>
      </c>
      <c r="B25" s="24">
        <v>8</v>
      </c>
      <c r="C25" s="24">
        <v>10866</v>
      </c>
      <c r="D25" s="23" t="s">
        <v>35</v>
      </c>
      <c r="E25" s="53">
        <v>2457</v>
      </c>
      <c r="F25" s="25" t="s">
        <v>444</v>
      </c>
      <c r="G25" s="37" t="s">
        <v>430</v>
      </c>
      <c r="H25" s="24" t="s">
        <v>183</v>
      </c>
      <c r="I25" s="21" t="s">
        <v>471</v>
      </c>
      <c r="J25" s="23" t="s">
        <v>185</v>
      </c>
      <c r="K25" s="22">
        <v>24000</v>
      </c>
      <c r="L25" s="24">
        <v>1</v>
      </c>
      <c r="M25" s="22">
        <f t="shared" si="6"/>
        <v>24000</v>
      </c>
      <c r="N25" s="22">
        <f t="shared" si="7"/>
        <v>24000</v>
      </c>
      <c r="O25" s="22"/>
      <c r="P25" s="22"/>
      <c r="Q25" s="22">
        <f t="shared" si="8"/>
        <v>24000</v>
      </c>
      <c r="R25" s="25" t="s">
        <v>472</v>
      </c>
    </row>
    <row r="26" spans="1:18" s="4" customFormat="1" ht="43.5" customHeight="1">
      <c r="A26" s="23" t="s">
        <v>12</v>
      </c>
      <c r="B26" s="24">
        <v>9</v>
      </c>
      <c r="C26" s="24">
        <v>10866</v>
      </c>
      <c r="D26" s="23" t="s">
        <v>35</v>
      </c>
      <c r="E26" s="53">
        <v>2453</v>
      </c>
      <c r="F26" s="25" t="s">
        <v>422</v>
      </c>
      <c r="G26" s="37" t="s">
        <v>430</v>
      </c>
      <c r="H26" s="24" t="s">
        <v>183</v>
      </c>
      <c r="I26" s="21" t="s">
        <v>383</v>
      </c>
      <c r="J26" s="23" t="s">
        <v>185</v>
      </c>
      <c r="K26" s="22">
        <v>22000</v>
      </c>
      <c r="L26" s="24">
        <v>1</v>
      </c>
      <c r="M26" s="22">
        <f t="shared" si="6"/>
        <v>22000</v>
      </c>
      <c r="N26" s="22">
        <f t="shared" si="7"/>
        <v>22000</v>
      </c>
      <c r="O26" s="22"/>
      <c r="P26" s="22"/>
      <c r="Q26" s="22">
        <f t="shared" si="8"/>
        <v>22000</v>
      </c>
      <c r="R26" s="25" t="s">
        <v>473</v>
      </c>
    </row>
    <row r="27" spans="1:18" s="4" customFormat="1" ht="43.5" customHeight="1">
      <c r="A27" s="23" t="s">
        <v>12</v>
      </c>
      <c r="B27" s="24">
        <v>10</v>
      </c>
      <c r="C27" s="24">
        <v>10866</v>
      </c>
      <c r="D27" s="23" t="s">
        <v>35</v>
      </c>
      <c r="E27" s="53">
        <v>2453</v>
      </c>
      <c r="F27" s="23" t="s">
        <v>422</v>
      </c>
      <c r="G27" s="37" t="s">
        <v>430</v>
      </c>
      <c r="H27" s="24" t="s">
        <v>183</v>
      </c>
      <c r="I27" s="21" t="s">
        <v>438</v>
      </c>
      <c r="J27" s="23" t="s">
        <v>185</v>
      </c>
      <c r="K27" s="22">
        <v>30000</v>
      </c>
      <c r="L27" s="24">
        <v>2</v>
      </c>
      <c r="M27" s="22">
        <f t="shared" si="6"/>
        <v>60000</v>
      </c>
      <c r="N27" s="22">
        <f t="shared" si="7"/>
        <v>60000</v>
      </c>
      <c r="O27" s="22"/>
      <c r="P27" s="22"/>
      <c r="Q27" s="22">
        <f t="shared" si="8"/>
        <v>60000</v>
      </c>
      <c r="R27" s="25" t="s">
        <v>474</v>
      </c>
    </row>
    <row r="28" spans="1:18" s="4" customFormat="1" ht="43.5" customHeight="1">
      <c r="A28" s="23" t="s">
        <v>12</v>
      </c>
      <c r="B28" s="24">
        <v>11</v>
      </c>
      <c r="C28" s="24">
        <v>10866</v>
      </c>
      <c r="D28" s="23" t="s">
        <v>35</v>
      </c>
      <c r="E28" s="53">
        <v>2453</v>
      </c>
      <c r="F28" s="23" t="s">
        <v>422</v>
      </c>
      <c r="G28" s="37" t="s">
        <v>430</v>
      </c>
      <c r="H28" s="24" t="s">
        <v>183</v>
      </c>
      <c r="I28" s="21" t="s">
        <v>475</v>
      </c>
      <c r="J28" s="23" t="s">
        <v>185</v>
      </c>
      <c r="K28" s="22">
        <v>27000</v>
      </c>
      <c r="L28" s="24">
        <v>1</v>
      </c>
      <c r="M28" s="22">
        <f t="shared" si="6"/>
        <v>27000</v>
      </c>
      <c r="N28" s="22">
        <f t="shared" si="7"/>
        <v>27000</v>
      </c>
      <c r="O28" s="22"/>
      <c r="P28" s="22"/>
      <c r="Q28" s="22">
        <f t="shared" si="8"/>
        <v>27000</v>
      </c>
      <c r="R28" s="25" t="s">
        <v>476</v>
      </c>
    </row>
    <row r="29" spans="1:18" s="4" customFormat="1" ht="43.5" customHeight="1">
      <c r="A29" s="6" t="s">
        <v>12</v>
      </c>
      <c r="B29" s="5">
        <v>12</v>
      </c>
      <c r="C29" s="5">
        <v>10866</v>
      </c>
      <c r="D29" s="6" t="s">
        <v>35</v>
      </c>
      <c r="E29" s="45">
        <v>2458</v>
      </c>
      <c r="F29" s="21" t="s">
        <v>425</v>
      </c>
      <c r="G29" s="38" t="s">
        <v>295</v>
      </c>
      <c r="H29" s="24" t="s">
        <v>183</v>
      </c>
      <c r="I29" s="21" t="s">
        <v>477</v>
      </c>
      <c r="J29" s="6" t="s">
        <v>273</v>
      </c>
      <c r="K29" s="27">
        <v>11000</v>
      </c>
      <c r="L29" s="5">
        <v>1</v>
      </c>
      <c r="M29" s="27">
        <f t="shared" si="6"/>
        <v>11000</v>
      </c>
      <c r="N29" s="27">
        <f t="shared" si="7"/>
        <v>11000</v>
      </c>
      <c r="O29" s="27"/>
      <c r="P29" s="27"/>
      <c r="Q29" s="27">
        <f t="shared" si="8"/>
        <v>11000</v>
      </c>
      <c r="R29" s="21" t="s">
        <v>478</v>
      </c>
    </row>
    <row r="30" spans="1:18" s="4" customFormat="1" ht="43.5" customHeight="1">
      <c r="A30" s="6" t="s">
        <v>12</v>
      </c>
      <c r="B30" s="5">
        <v>13</v>
      </c>
      <c r="C30" s="5">
        <v>10866</v>
      </c>
      <c r="D30" s="6" t="s">
        <v>35</v>
      </c>
      <c r="E30" s="45">
        <v>2458</v>
      </c>
      <c r="F30" s="21" t="s">
        <v>425</v>
      </c>
      <c r="G30" s="38" t="s">
        <v>441</v>
      </c>
      <c r="H30" s="24" t="s">
        <v>183</v>
      </c>
      <c r="I30" s="213" t="s">
        <v>467</v>
      </c>
      <c r="J30" s="6" t="s">
        <v>185</v>
      </c>
      <c r="K30" s="27">
        <v>58000</v>
      </c>
      <c r="L30" s="5">
        <v>1</v>
      </c>
      <c r="M30" s="27">
        <f t="shared" si="6"/>
        <v>58000</v>
      </c>
      <c r="N30" s="27">
        <f t="shared" si="7"/>
        <v>58000</v>
      </c>
      <c r="O30" s="27"/>
      <c r="P30" s="27"/>
      <c r="Q30" s="27">
        <f t="shared" si="8"/>
        <v>58000</v>
      </c>
      <c r="R30" s="21" t="s">
        <v>479</v>
      </c>
    </row>
    <row r="31" spans="1:18" s="4" customFormat="1" ht="43.5" customHeight="1">
      <c r="A31" s="6" t="s">
        <v>12</v>
      </c>
      <c r="B31" s="5">
        <v>14</v>
      </c>
      <c r="C31" s="5">
        <v>10866</v>
      </c>
      <c r="D31" s="6" t="s">
        <v>35</v>
      </c>
      <c r="E31" s="45">
        <v>2459</v>
      </c>
      <c r="F31" s="21" t="s">
        <v>425</v>
      </c>
      <c r="G31" s="38" t="s">
        <v>295</v>
      </c>
      <c r="H31" s="24" t="s">
        <v>183</v>
      </c>
      <c r="I31" s="44" t="s">
        <v>280</v>
      </c>
      <c r="J31" s="6" t="s">
        <v>185</v>
      </c>
      <c r="K31" s="27">
        <v>20000</v>
      </c>
      <c r="L31" s="5">
        <v>1</v>
      </c>
      <c r="M31" s="27">
        <f t="shared" si="6"/>
        <v>20000</v>
      </c>
      <c r="N31" s="27">
        <f t="shared" si="7"/>
        <v>20000</v>
      </c>
      <c r="O31" s="27"/>
      <c r="P31" s="27"/>
      <c r="Q31" s="27">
        <f t="shared" si="8"/>
        <v>20000</v>
      </c>
      <c r="R31" s="21" t="s">
        <v>480</v>
      </c>
    </row>
    <row r="32" spans="1:18" s="4" customFormat="1" ht="43.5" customHeight="1">
      <c r="A32" s="6" t="s">
        <v>12</v>
      </c>
      <c r="B32" s="5">
        <v>15</v>
      </c>
      <c r="C32" s="5">
        <v>10866</v>
      </c>
      <c r="D32" s="5" t="s">
        <v>35</v>
      </c>
      <c r="E32" s="45">
        <v>2454</v>
      </c>
      <c r="F32" s="21" t="s">
        <v>429</v>
      </c>
      <c r="G32" s="38" t="s">
        <v>430</v>
      </c>
      <c r="H32" s="24" t="s">
        <v>183</v>
      </c>
      <c r="I32" s="21" t="s">
        <v>481</v>
      </c>
      <c r="J32" s="6" t="s">
        <v>185</v>
      </c>
      <c r="K32" s="27">
        <v>10000</v>
      </c>
      <c r="L32" s="5">
        <v>1</v>
      </c>
      <c r="M32" s="27">
        <f t="shared" si="6"/>
        <v>10000</v>
      </c>
      <c r="N32" s="27">
        <f t="shared" si="7"/>
        <v>10000</v>
      </c>
      <c r="O32" s="27"/>
      <c r="P32" s="27"/>
      <c r="Q32" s="27">
        <f t="shared" si="8"/>
        <v>10000</v>
      </c>
      <c r="R32" s="21" t="s">
        <v>482</v>
      </c>
    </row>
    <row r="33" spans="1:18" s="4" customFormat="1" ht="43.5" customHeight="1">
      <c r="A33" s="6" t="s">
        <v>12</v>
      </c>
      <c r="B33" s="5">
        <v>16</v>
      </c>
      <c r="C33" s="5">
        <v>10866</v>
      </c>
      <c r="D33" s="5" t="s">
        <v>35</v>
      </c>
      <c r="E33" s="45">
        <v>2454</v>
      </c>
      <c r="F33" s="21" t="s">
        <v>429</v>
      </c>
      <c r="G33" s="38" t="s">
        <v>430</v>
      </c>
      <c r="H33" s="24" t="s">
        <v>183</v>
      </c>
      <c r="I33" s="21" t="s">
        <v>483</v>
      </c>
      <c r="J33" s="6" t="s">
        <v>185</v>
      </c>
      <c r="K33" s="27">
        <v>13000</v>
      </c>
      <c r="L33" s="5">
        <v>1</v>
      </c>
      <c r="M33" s="27">
        <f t="shared" si="6"/>
        <v>13000</v>
      </c>
      <c r="N33" s="27">
        <f t="shared" si="7"/>
        <v>13000</v>
      </c>
      <c r="O33" s="27"/>
      <c r="P33" s="27"/>
      <c r="Q33" s="27">
        <f t="shared" si="8"/>
        <v>13000</v>
      </c>
      <c r="R33" s="21" t="s">
        <v>484</v>
      </c>
    </row>
    <row r="34" spans="1:18" s="4" customFormat="1" ht="43.5" customHeight="1">
      <c r="A34" s="6" t="s">
        <v>12</v>
      </c>
      <c r="B34" s="5">
        <v>17</v>
      </c>
      <c r="C34" s="5">
        <v>10866</v>
      </c>
      <c r="D34" s="6" t="s">
        <v>35</v>
      </c>
      <c r="E34" s="45">
        <v>2455</v>
      </c>
      <c r="F34" s="21" t="s">
        <v>253</v>
      </c>
      <c r="G34" s="38" t="s">
        <v>423</v>
      </c>
      <c r="H34" s="24" t="s">
        <v>183</v>
      </c>
      <c r="I34" s="213" t="s">
        <v>485</v>
      </c>
      <c r="J34" s="6" t="s">
        <v>185</v>
      </c>
      <c r="K34" s="211">
        <v>22700</v>
      </c>
      <c r="L34" s="5">
        <v>1</v>
      </c>
      <c r="M34" s="218">
        <f t="shared" si="6"/>
        <v>22700</v>
      </c>
      <c r="N34" s="218">
        <f t="shared" si="7"/>
        <v>22700</v>
      </c>
      <c r="O34" s="27"/>
      <c r="P34" s="27"/>
      <c r="Q34" s="218">
        <f t="shared" si="8"/>
        <v>22700</v>
      </c>
      <c r="R34" s="21" t="s">
        <v>486</v>
      </c>
    </row>
    <row r="35" spans="1:18" s="4" customFormat="1" ht="43.5" customHeight="1">
      <c r="A35" s="6" t="s">
        <v>12</v>
      </c>
      <c r="B35" s="5">
        <v>18</v>
      </c>
      <c r="C35" s="5">
        <v>10866</v>
      </c>
      <c r="D35" s="6" t="s">
        <v>35</v>
      </c>
      <c r="E35" s="45">
        <v>2459</v>
      </c>
      <c r="F35" s="21" t="s">
        <v>433</v>
      </c>
      <c r="G35" s="38" t="s">
        <v>423</v>
      </c>
      <c r="H35" s="24" t="s">
        <v>183</v>
      </c>
      <c r="I35" s="44" t="s">
        <v>487</v>
      </c>
      <c r="J35" s="6" t="s">
        <v>185</v>
      </c>
      <c r="K35" s="32">
        <v>32400</v>
      </c>
      <c r="L35" s="5">
        <v>1</v>
      </c>
      <c r="M35" s="32">
        <f t="shared" si="6"/>
        <v>32400</v>
      </c>
      <c r="N35" s="32">
        <f t="shared" si="7"/>
        <v>32400</v>
      </c>
      <c r="O35" s="27"/>
      <c r="P35" s="32"/>
      <c r="Q35" s="32">
        <f t="shared" si="8"/>
        <v>32400</v>
      </c>
      <c r="R35" s="21" t="s">
        <v>488</v>
      </c>
    </row>
    <row r="36" spans="1:18" s="4" customFormat="1" ht="43.5" customHeight="1">
      <c r="A36" s="6" t="s">
        <v>12</v>
      </c>
      <c r="B36" s="5">
        <v>19</v>
      </c>
      <c r="C36" s="5">
        <v>10866</v>
      </c>
      <c r="D36" s="6" t="s">
        <v>35</v>
      </c>
      <c r="E36" s="45">
        <v>2459</v>
      </c>
      <c r="F36" s="21" t="s">
        <v>433</v>
      </c>
      <c r="G36" s="38" t="s">
        <v>489</v>
      </c>
      <c r="H36" s="24" t="s">
        <v>183</v>
      </c>
      <c r="I36" s="44" t="s">
        <v>490</v>
      </c>
      <c r="J36" s="6" t="s">
        <v>185</v>
      </c>
      <c r="K36" s="32">
        <v>10900</v>
      </c>
      <c r="L36" s="5">
        <v>1</v>
      </c>
      <c r="M36" s="32">
        <f t="shared" si="6"/>
        <v>10900</v>
      </c>
      <c r="N36" s="32">
        <f t="shared" si="7"/>
        <v>10900</v>
      </c>
      <c r="O36" s="27"/>
      <c r="P36" s="32"/>
      <c r="Q36" s="32">
        <f t="shared" si="8"/>
        <v>10900</v>
      </c>
      <c r="R36" s="21" t="s">
        <v>491</v>
      </c>
    </row>
    <row r="37" spans="1:18" s="4" customFormat="1" ht="43.5" customHeight="1">
      <c r="A37" s="6" t="s">
        <v>12</v>
      </c>
      <c r="B37" s="5">
        <v>20</v>
      </c>
      <c r="C37" s="5">
        <v>10866</v>
      </c>
      <c r="D37" s="6" t="s">
        <v>35</v>
      </c>
      <c r="E37" s="45">
        <v>2459</v>
      </c>
      <c r="F37" s="21" t="s">
        <v>433</v>
      </c>
      <c r="G37" s="38" t="s">
        <v>430</v>
      </c>
      <c r="H37" s="24" t="s">
        <v>183</v>
      </c>
      <c r="I37" s="21" t="s">
        <v>492</v>
      </c>
      <c r="J37" s="6" t="s">
        <v>185</v>
      </c>
      <c r="K37" s="212">
        <v>15000</v>
      </c>
      <c r="L37" s="5">
        <v>1</v>
      </c>
      <c r="M37" s="217">
        <f t="shared" si="6"/>
        <v>15000</v>
      </c>
      <c r="N37" s="217">
        <f t="shared" si="7"/>
        <v>15000</v>
      </c>
      <c r="O37" s="27"/>
      <c r="P37" s="217"/>
      <c r="Q37" s="217">
        <f t="shared" si="8"/>
        <v>15000</v>
      </c>
      <c r="R37" s="21" t="s">
        <v>493</v>
      </c>
    </row>
    <row r="38" spans="1:18" s="4" customFormat="1" ht="43.5" customHeight="1">
      <c r="A38" s="6" t="s">
        <v>12</v>
      </c>
      <c r="B38" s="5">
        <v>21</v>
      </c>
      <c r="C38" s="5">
        <v>10866</v>
      </c>
      <c r="D38" s="5" t="s">
        <v>35</v>
      </c>
      <c r="E38" s="45">
        <v>2461</v>
      </c>
      <c r="F38" s="21" t="s">
        <v>437</v>
      </c>
      <c r="G38" s="38" t="s">
        <v>295</v>
      </c>
      <c r="H38" s="24" t="s">
        <v>183</v>
      </c>
      <c r="I38" s="155" t="s">
        <v>494</v>
      </c>
      <c r="J38" s="6" t="s">
        <v>299</v>
      </c>
      <c r="K38" s="27">
        <v>11000</v>
      </c>
      <c r="L38" s="5">
        <v>1</v>
      </c>
      <c r="M38" s="27">
        <f t="shared" si="6"/>
        <v>11000</v>
      </c>
      <c r="N38" s="27">
        <f t="shared" si="7"/>
        <v>11000</v>
      </c>
      <c r="O38" s="27"/>
      <c r="P38" s="27"/>
      <c r="Q38" s="27">
        <f t="shared" si="8"/>
        <v>11000</v>
      </c>
      <c r="R38" s="21" t="s">
        <v>495</v>
      </c>
    </row>
    <row r="39" spans="1:18" s="4" customFormat="1" ht="43.5" customHeight="1">
      <c r="A39" s="6" t="s">
        <v>12</v>
      </c>
      <c r="B39" s="5">
        <v>22</v>
      </c>
      <c r="C39" s="5">
        <v>10866</v>
      </c>
      <c r="D39" s="5" t="s">
        <v>35</v>
      </c>
      <c r="E39" s="45">
        <v>2461</v>
      </c>
      <c r="F39" s="21" t="s">
        <v>437</v>
      </c>
      <c r="G39" s="38" t="s">
        <v>441</v>
      </c>
      <c r="H39" s="24" t="s">
        <v>183</v>
      </c>
      <c r="I39" s="21" t="s">
        <v>496</v>
      </c>
      <c r="J39" s="6" t="s">
        <v>185</v>
      </c>
      <c r="K39" s="27">
        <v>48000</v>
      </c>
      <c r="L39" s="5">
        <v>1</v>
      </c>
      <c r="M39" s="27">
        <f t="shared" si="6"/>
        <v>48000</v>
      </c>
      <c r="N39" s="27">
        <f t="shared" si="7"/>
        <v>48000</v>
      </c>
      <c r="O39" s="27"/>
      <c r="P39" s="27"/>
      <c r="Q39" s="27">
        <f t="shared" si="8"/>
        <v>48000</v>
      </c>
      <c r="R39" s="21" t="s">
        <v>497</v>
      </c>
    </row>
    <row r="40" spans="1:18" s="4" customFormat="1" ht="43.5" customHeight="1">
      <c r="A40" s="6" t="s">
        <v>12</v>
      </c>
      <c r="B40" s="5">
        <v>23</v>
      </c>
      <c r="C40" s="5">
        <v>10866</v>
      </c>
      <c r="D40" s="5" t="s">
        <v>35</v>
      </c>
      <c r="E40" s="45">
        <v>2456</v>
      </c>
      <c r="F40" s="21" t="s">
        <v>440</v>
      </c>
      <c r="G40" s="38" t="s">
        <v>430</v>
      </c>
      <c r="H40" s="24" t="s">
        <v>183</v>
      </c>
      <c r="I40" s="213" t="s">
        <v>438</v>
      </c>
      <c r="J40" s="6" t="s">
        <v>185</v>
      </c>
      <c r="K40" s="61">
        <v>30000</v>
      </c>
      <c r="L40" s="5">
        <v>1</v>
      </c>
      <c r="M40" s="27">
        <f t="shared" si="6"/>
        <v>30000</v>
      </c>
      <c r="N40" s="27">
        <f t="shared" si="7"/>
        <v>30000</v>
      </c>
      <c r="O40" s="27"/>
      <c r="P40" s="27"/>
      <c r="Q40" s="27">
        <f t="shared" si="8"/>
        <v>30000</v>
      </c>
      <c r="R40" s="21" t="s">
        <v>498</v>
      </c>
    </row>
    <row r="41" spans="1:18" s="4" customFormat="1" ht="43.5" customHeight="1">
      <c r="A41" s="6" t="s">
        <v>12</v>
      </c>
      <c r="B41" s="5">
        <v>24</v>
      </c>
      <c r="C41" s="5">
        <v>10866</v>
      </c>
      <c r="D41" s="5" t="s">
        <v>35</v>
      </c>
      <c r="E41" s="45">
        <v>2456</v>
      </c>
      <c r="F41" s="21" t="s">
        <v>440</v>
      </c>
      <c r="G41" s="38" t="s">
        <v>499</v>
      </c>
      <c r="H41" s="24" t="s">
        <v>183</v>
      </c>
      <c r="I41" s="213" t="s">
        <v>438</v>
      </c>
      <c r="J41" s="6" t="s">
        <v>185</v>
      </c>
      <c r="K41" s="61">
        <v>30000</v>
      </c>
      <c r="L41" s="5">
        <v>1</v>
      </c>
      <c r="M41" s="27">
        <f t="shared" si="6"/>
        <v>30000</v>
      </c>
      <c r="N41" s="27">
        <f t="shared" si="7"/>
        <v>30000</v>
      </c>
      <c r="O41" s="27"/>
      <c r="P41" s="27"/>
      <c r="Q41" s="27">
        <f t="shared" si="8"/>
        <v>30000</v>
      </c>
      <c r="R41" s="21" t="s">
        <v>500</v>
      </c>
    </row>
    <row r="42" spans="1:18" s="4" customFormat="1" ht="43.5" customHeight="1">
      <c r="A42" s="6" t="s">
        <v>12</v>
      </c>
      <c r="B42" s="5">
        <v>25</v>
      </c>
      <c r="C42" s="5">
        <v>10866</v>
      </c>
      <c r="D42" s="5" t="s">
        <v>35</v>
      </c>
      <c r="E42" s="45">
        <v>2456</v>
      </c>
      <c r="F42" s="21" t="s">
        <v>440</v>
      </c>
      <c r="G42" s="38" t="s">
        <v>430</v>
      </c>
      <c r="H42" s="24" t="s">
        <v>183</v>
      </c>
      <c r="I42" s="213" t="s">
        <v>438</v>
      </c>
      <c r="J42" s="6" t="s">
        <v>185</v>
      </c>
      <c r="K42" s="61">
        <v>30000</v>
      </c>
      <c r="L42" s="5">
        <v>1</v>
      </c>
      <c r="M42" s="27">
        <f t="shared" si="6"/>
        <v>30000</v>
      </c>
      <c r="N42" s="27">
        <f t="shared" si="7"/>
        <v>30000</v>
      </c>
      <c r="O42" s="27"/>
      <c r="P42" s="27"/>
      <c r="Q42" s="27">
        <f t="shared" si="8"/>
        <v>30000</v>
      </c>
      <c r="R42" s="21" t="s">
        <v>498</v>
      </c>
    </row>
    <row r="43" spans="1:18" s="4" customFormat="1" ht="43.5" customHeight="1">
      <c r="A43" s="6" t="s">
        <v>12</v>
      </c>
      <c r="B43" s="5">
        <v>26</v>
      </c>
      <c r="C43" s="5">
        <v>10866</v>
      </c>
      <c r="D43" s="5" t="s">
        <v>35</v>
      </c>
      <c r="E43" s="45">
        <v>2456</v>
      </c>
      <c r="F43" s="21" t="s">
        <v>440</v>
      </c>
      <c r="G43" s="38" t="s">
        <v>430</v>
      </c>
      <c r="H43" s="24" t="s">
        <v>183</v>
      </c>
      <c r="I43" s="213" t="s">
        <v>438</v>
      </c>
      <c r="J43" s="6" t="s">
        <v>185</v>
      </c>
      <c r="K43" s="61">
        <v>30000</v>
      </c>
      <c r="L43" s="5">
        <v>1</v>
      </c>
      <c r="M43" s="27">
        <f t="shared" si="6"/>
        <v>30000</v>
      </c>
      <c r="N43" s="27">
        <f t="shared" si="7"/>
        <v>30000</v>
      </c>
      <c r="O43" s="27"/>
      <c r="P43" s="27"/>
      <c r="Q43" s="27">
        <f t="shared" si="8"/>
        <v>30000</v>
      </c>
      <c r="R43" s="21" t="s">
        <v>500</v>
      </c>
    </row>
    <row r="44" spans="1:18" s="2" customFormat="1">
      <c r="A44" s="33"/>
      <c r="B44" s="35" t="s">
        <v>36</v>
      </c>
      <c r="C44" s="186"/>
      <c r="D44" s="33"/>
      <c r="E44" s="75"/>
      <c r="F44" s="33"/>
      <c r="G44" s="33"/>
      <c r="H44" s="33"/>
      <c r="I44" s="33"/>
      <c r="J44" s="33"/>
      <c r="K44" s="33"/>
      <c r="L44" s="33"/>
      <c r="M44" s="34">
        <f>SUM(M45:M46)</f>
        <v>809440</v>
      </c>
      <c r="N44" s="34">
        <f t="shared" ref="N44:Q44" si="9">SUM(N45:N46)</f>
        <v>678040.05</v>
      </c>
      <c r="O44" s="34">
        <f t="shared" si="9"/>
        <v>131399.94999999995</v>
      </c>
      <c r="P44" s="34">
        <f t="shared" si="9"/>
        <v>0</v>
      </c>
      <c r="Q44" s="34">
        <f t="shared" si="9"/>
        <v>809440</v>
      </c>
      <c r="R44" s="54"/>
    </row>
    <row r="45" spans="1:18" s="196" customFormat="1" ht="43.5" customHeight="1">
      <c r="A45" s="38" t="s">
        <v>12</v>
      </c>
      <c r="B45" s="38">
        <v>1</v>
      </c>
      <c r="C45" s="5">
        <v>10867</v>
      </c>
      <c r="D45" s="38" t="s">
        <v>36</v>
      </c>
      <c r="E45" s="31">
        <v>2463</v>
      </c>
      <c r="F45" s="38" t="s">
        <v>236</v>
      </c>
      <c r="G45" s="38" t="s">
        <v>182</v>
      </c>
      <c r="H45" s="38" t="s">
        <v>183</v>
      </c>
      <c r="I45" s="38" t="s">
        <v>237</v>
      </c>
      <c r="J45" s="38" t="s">
        <v>185</v>
      </c>
      <c r="K45" s="32">
        <v>460000</v>
      </c>
      <c r="L45" s="172">
        <v>1</v>
      </c>
      <c r="M45" s="32">
        <f t="shared" ref="M45:M46" si="10">$K45*$L45</f>
        <v>460000</v>
      </c>
      <c r="N45" s="32">
        <f t="shared" ref="N45" si="11">M45</f>
        <v>460000</v>
      </c>
      <c r="O45" s="32"/>
      <c r="P45" s="32"/>
      <c r="Q45" s="32">
        <f t="shared" ref="Q45:Q46" si="12">SUM($N45:$P45)</f>
        <v>460000</v>
      </c>
      <c r="R45" s="173" t="s">
        <v>238</v>
      </c>
    </row>
    <row r="46" spans="1:18" s="196" customFormat="1" ht="43.5" customHeight="1">
      <c r="A46" s="38" t="s">
        <v>12</v>
      </c>
      <c r="B46" s="38">
        <v>2</v>
      </c>
      <c r="C46" s="5">
        <v>10867</v>
      </c>
      <c r="D46" s="38" t="s">
        <v>36</v>
      </c>
      <c r="E46" s="31">
        <v>10202</v>
      </c>
      <c r="F46" s="38" t="s">
        <v>239</v>
      </c>
      <c r="G46" s="38" t="s">
        <v>13</v>
      </c>
      <c r="H46" s="38" t="s">
        <v>183</v>
      </c>
      <c r="I46" s="38" t="s">
        <v>240</v>
      </c>
      <c r="J46" s="38" t="s">
        <v>241</v>
      </c>
      <c r="K46" s="32">
        <v>2240</v>
      </c>
      <c r="L46" s="172">
        <v>156</v>
      </c>
      <c r="M46" s="32">
        <f t="shared" si="10"/>
        <v>349440</v>
      </c>
      <c r="N46" s="32">
        <v>218040.05</v>
      </c>
      <c r="O46" s="32">
        <v>131399.94999999995</v>
      </c>
      <c r="P46" s="32"/>
      <c r="Q46" s="32">
        <f t="shared" si="12"/>
        <v>349439.99999999994</v>
      </c>
      <c r="R46" s="173" t="s">
        <v>242</v>
      </c>
    </row>
    <row r="47" spans="1:18" s="2" customFormat="1">
      <c r="A47" s="33"/>
      <c r="B47" s="35" t="s">
        <v>37</v>
      </c>
      <c r="C47" s="186"/>
      <c r="D47" s="33"/>
      <c r="E47" s="75"/>
      <c r="F47" s="33"/>
      <c r="G47" s="33"/>
      <c r="H47" s="33"/>
      <c r="I47" s="33"/>
      <c r="J47" s="33"/>
      <c r="K47" s="33"/>
      <c r="L47" s="33"/>
      <c r="M47" s="34">
        <f>SUM(M48:M56)</f>
        <v>994200</v>
      </c>
      <c r="N47" s="34">
        <f t="shared" ref="N47:Q47" si="13">SUM(N48:N56)</f>
        <v>929636.25</v>
      </c>
      <c r="O47" s="34">
        <f t="shared" si="13"/>
        <v>64563.75</v>
      </c>
      <c r="P47" s="34">
        <f t="shared" si="13"/>
        <v>0</v>
      </c>
      <c r="Q47" s="34">
        <f t="shared" si="13"/>
        <v>994200</v>
      </c>
      <c r="R47" s="54"/>
    </row>
    <row r="48" spans="1:18" s="196" customFormat="1" ht="126">
      <c r="A48" s="6" t="s">
        <v>12</v>
      </c>
      <c r="B48" s="5">
        <v>1</v>
      </c>
      <c r="C48" s="5">
        <v>10868</v>
      </c>
      <c r="D48" s="5" t="s">
        <v>37</v>
      </c>
      <c r="E48" s="45">
        <v>10868</v>
      </c>
      <c r="F48" s="30" t="s">
        <v>37</v>
      </c>
      <c r="G48" s="6" t="s">
        <v>182</v>
      </c>
      <c r="H48" s="6" t="s">
        <v>183</v>
      </c>
      <c r="I48" s="154" t="s">
        <v>809</v>
      </c>
      <c r="J48" s="6" t="s">
        <v>190</v>
      </c>
      <c r="K48" s="27">
        <v>140000</v>
      </c>
      <c r="L48" s="170">
        <v>1</v>
      </c>
      <c r="M48" s="27">
        <f t="shared" ref="M48:M56" si="14">$K48*$L48</f>
        <v>140000</v>
      </c>
      <c r="N48" s="27">
        <f t="shared" ref="N48:N56" si="15">M48</f>
        <v>140000</v>
      </c>
      <c r="O48" s="27"/>
      <c r="P48" s="27"/>
      <c r="Q48" s="27">
        <f t="shared" ref="Q48:Q56" si="16">SUM($N48:$P48)</f>
        <v>140000</v>
      </c>
      <c r="R48" s="169" t="s">
        <v>345</v>
      </c>
    </row>
    <row r="49" spans="1:19" s="196" customFormat="1" ht="43.5" customHeight="1">
      <c r="A49" s="6" t="s">
        <v>12</v>
      </c>
      <c r="B49" s="5">
        <v>2</v>
      </c>
      <c r="C49" s="5">
        <v>10868</v>
      </c>
      <c r="D49" s="5" t="s">
        <v>37</v>
      </c>
      <c r="E49" s="45">
        <v>10868</v>
      </c>
      <c r="F49" s="30" t="s">
        <v>37</v>
      </c>
      <c r="G49" s="6" t="s">
        <v>182</v>
      </c>
      <c r="H49" s="6" t="s">
        <v>183</v>
      </c>
      <c r="I49" s="154" t="s">
        <v>346</v>
      </c>
      <c r="J49" s="6" t="s">
        <v>190</v>
      </c>
      <c r="K49" s="27">
        <v>500000</v>
      </c>
      <c r="L49" s="5">
        <v>1</v>
      </c>
      <c r="M49" s="27">
        <f t="shared" si="14"/>
        <v>500000</v>
      </c>
      <c r="N49" s="27">
        <f t="shared" si="15"/>
        <v>500000</v>
      </c>
      <c r="O49" s="27"/>
      <c r="P49" s="27"/>
      <c r="Q49" s="27">
        <f t="shared" si="16"/>
        <v>500000</v>
      </c>
      <c r="R49" s="21" t="s">
        <v>347</v>
      </c>
    </row>
    <row r="50" spans="1:19" s="196" customFormat="1" ht="43.5" customHeight="1">
      <c r="A50" s="6" t="s">
        <v>12</v>
      </c>
      <c r="B50" s="5">
        <v>3</v>
      </c>
      <c r="C50" s="5">
        <v>10868</v>
      </c>
      <c r="D50" s="5" t="s">
        <v>37</v>
      </c>
      <c r="E50" s="45">
        <v>10868</v>
      </c>
      <c r="F50" s="30" t="s">
        <v>37</v>
      </c>
      <c r="G50" s="6" t="s">
        <v>182</v>
      </c>
      <c r="H50" s="6" t="s">
        <v>183</v>
      </c>
      <c r="I50" s="213" t="s">
        <v>348</v>
      </c>
      <c r="J50" s="6" t="s">
        <v>185</v>
      </c>
      <c r="K50" s="27">
        <v>260000</v>
      </c>
      <c r="L50" s="5">
        <v>1</v>
      </c>
      <c r="M50" s="48">
        <f t="shared" si="14"/>
        <v>260000</v>
      </c>
      <c r="N50" s="27">
        <v>195436.25</v>
      </c>
      <c r="O50" s="27">
        <v>64563.75</v>
      </c>
      <c r="P50" s="27"/>
      <c r="Q50" s="27">
        <f t="shared" si="16"/>
        <v>260000</v>
      </c>
      <c r="R50" s="21" t="s">
        <v>19</v>
      </c>
    </row>
    <row r="51" spans="1:19" s="196" customFormat="1" ht="43.5" customHeight="1">
      <c r="A51" s="6" t="s">
        <v>12</v>
      </c>
      <c r="B51" s="5">
        <v>4</v>
      </c>
      <c r="C51" s="5">
        <v>10868</v>
      </c>
      <c r="D51" s="5" t="s">
        <v>37</v>
      </c>
      <c r="E51" s="45">
        <v>2475</v>
      </c>
      <c r="F51" s="30" t="s">
        <v>349</v>
      </c>
      <c r="G51" s="6" t="s">
        <v>182</v>
      </c>
      <c r="H51" s="5" t="s">
        <v>183</v>
      </c>
      <c r="I51" s="213" t="s">
        <v>350</v>
      </c>
      <c r="J51" s="214" t="s">
        <v>299</v>
      </c>
      <c r="K51" s="215">
        <v>8000</v>
      </c>
      <c r="L51" s="58">
        <v>1</v>
      </c>
      <c r="M51" s="48">
        <f t="shared" si="14"/>
        <v>8000</v>
      </c>
      <c r="N51" s="48">
        <f t="shared" si="15"/>
        <v>8000</v>
      </c>
      <c r="O51" s="27"/>
      <c r="P51" s="27"/>
      <c r="Q51" s="27">
        <f t="shared" si="16"/>
        <v>8000</v>
      </c>
      <c r="R51" s="21" t="s">
        <v>351</v>
      </c>
    </row>
    <row r="52" spans="1:19" s="196" customFormat="1" ht="43.5" customHeight="1">
      <c r="A52" s="6" t="s">
        <v>12</v>
      </c>
      <c r="B52" s="5">
        <v>5</v>
      </c>
      <c r="C52" s="5">
        <v>10868</v>
      </c>
      <c r="D52" s="5" t="s">
        <v>37</v>
      </c>
      <c r="E52" s="45">
        <v>2479</v>
      </c>
      <c r="F52" s="30" t="s">
        <v>349</v>
      </c>
      <c r="G52" s="6" t="s">
        <v>182</v>
      </c>
      <c r="H52" s="5" t="s">
        <v>352</v>
      </c>
      <c r="I52" s="44" t="s">
        <v>353</v>
      </c>
      <c r="J52" s="6" t="s">
        <v>185</v>
      </c>
      <c r="K52" s="43">
        <v>15200</v>
      </c>
      <c r="L52" s="5">
        <v>1</v>
      </c>
      <c r="M52" s="48">
        <f t="shared" si="14"/>
        <v>15200</v>
      </c>
      <c r="N52" s="48">
        <f t="shared" si="15"/>
        <v>15200</v>
      </c>
      <c r="O52" s="27"/>
      <c r="P52" s="27"/>
      <c r="Q52" s="27">
        <f t="shared" si="16"/>
        <v>15200</v>
      </c>
      <c r="R52" s="21" t="s">
        <v>354</v>
      </c>
    </row>
    <row r="53" spans="1:19" s="196" customFormat="1" ht="43.5" customHeight="1">
      <c r="A53" s="6" t="s">
        <v>12</v>
      </c>
      <c r="B53" s="5">
        <v>6</v>
      </c>
      <c r="C53" s="5">
        <v>10868</v>
      </c>
      <c r="D53" s="5" t="s">
        <v>37</v>
      </c>
      <c r="E53" s="45">
        <v>2479</v>
      </c>
      <c r="F53" s="30" t="s">
        <v>355</v>
      </c>
      <c r="G53" s="6" t="s">
        <v>182</v>
      </c>
      <c r="H53" s="5" t="s">
        <v>183</v>
      </c>
      <c r="I53" s="213" t="s">
        <v>356</v>
      </c>
      <c r="J53" s="214" t="s">
        <v>185</v>
      </c>
      <c r="K53" s="215">
        <v>5000</v>
      </c>
      <c r="L53" s="58">
        <v>3</v>
      </c>
      <c r="M53" s="48">
        <f t="shared" si="14"/>
        <v>15000</v>
      </c>
      <c r="N53" s="48">
        <f t="shared" si="15"/>
        <v>15000</v>
      </c>
      <c r="O53" s="27"/>
      <c r="P53" s="27"/>
      <c r="Q53" s="27">
        <f t="shared" si="16"/>
        <v>15000</v>
      </c>
      <c r="R53" s="21" t="s">
        <v>357</v>
      </c>
    </row>
    <row r="54" spans="1:19" s="196" customFormat="1" ht="43.5" customHeight="1">
      <c r="A54" s="6" t="s">
        <v>12</v>
      </c>
      <c r="B54" s="5">
        <v>7</v>
      </c>
      <c r="C54" s="5">
        <v>10868</v>
      </c>
      <c r="D54" s="5" t="s">
        <v>37</v>
      </c>
      <c r="E54" s="45">
        <v>2479</v>
      </c>
      <c r="F54" s="30" t="s">
        <v>355</v>
      </c>
      <c r="G54" s="6" t="s">
        <v>182</v>
      </c>
      <c r="H54" s="5" t="s">
        <v>183</v>
      </c>
      <c r="I54" s="21" t="s">
        <v>358</v>
      </c>
      <c r="J54" s="6" t="s">
        <v>185</v>
      </c>
      <c r="K54" s="48">
        <v>35000</v>
      </c>
      <c r="L54" s="58">
        <v>1</v>
      </c>
      <c r="M54" s="48">
        <f t="shared" si="14"/>
        <v>35000</v>
      </c>
      <c r="N54" s="48">
        <f t="shared" si="15"/>
        <v>35000</v>
      </c>
      <c r="O54" s="27"/>
      <c r="P54" s="27"/>
      <c r="Q54" s="27">
        <f t="shared" si="16"/>
        <v>35000</v>
      </c>
      <c r="R54" s="21" t="s">
        <v>359</v>
      </c>
    </row>
    <row r="55" spans="1:19" s="196" customFormat="1" ht="43.5" customHeight="1">
      <c r="A55" s="6" t="s">
        <v>12</v>
      </c>
      <c r="B55" s="5">
        <v>8</v>
      </c>
      <c r="C55" s="5">
        <v>10868</v>
      </c>
      <c r="D55" s="5" t="s">
        <v>37</v>
      </c>
      <c r="E55" s="45">
        <v>2479</v>
      </c>
      <c r="F55" s="30" t="s">
        <v>355</v>
      </c>
      <c r="G55" s="6" t="s">
        <v>182</v>
      </c>
      <c r="H55" s="5" t="s">
        <v>183</v>
      </c>
      <c r="I55" s="21" t="s">
        <v>360</v>
      </c>
      <c r="J55" s="6" t="s">
        <v>185</v>
      </c>
      <c r="K55" s="48">
        <v>10500</v>
      </c>
      <c r="L55" s="58">
        <v>1</v>
      </c>
      <c r="M55" s="48">
        <f t="shared" si="14"/>
        <v>10500</v>
      </c>
      <c r="N55" s="48">
        <f t="shared" si="15"/>
        <v>10500</v>
      </c>
      <c r="O55" s="27"/>
      <c r="P55" s="27"/>
      <c r="Q55" s="27">
        <f t="shared" si="16"/>
        <v>10500</v>
      </c>
      <c r="R55" s="21" t="s">
        <v>361</v>
      </c>
    </row>
    <row r="56" spans="1:19" s="196" customFormat="1" ht="43.5" customHeight="1">
      <c r="A56" s="6" t="s">
        <v>12</v>
      </c>
      <c r="B56" s="5">
        <v>9</v>
      </c>
      <c r="C56" s="5">
        <v>10868</v>
      </c>
      <c r="D56" s="5" t="s">
        <v>37</v>
      </c>
      <c r="E56" s="45">
        <v>2475</v>
      </c>
      <c r="F56" s="30" t="s">
        <v>362</v>
      </c>
      <c r="G56" s="6" t="s">
        <v>182</v>
      </c>
      <c r="H56" s="5" t="s">
        <v>183</v>
      </c>
      <c r="I56" s="21" t="s">
        <v>360</v>
      </c>
      <c r="J56" s="6" t="s">
        <v>185</v>
      </c>
      <c r="K56" s="48">
        <v>10500</v>
      </c>
      <c r="L56" s="58">
        <v>1</v>
      </c>
      <c r="M56" s="48">
        <f t="shared" si="14"/>
        <v>10500</v>
      </c>
      <c r="N56" s="48">
        <f t="shared" si="15"/>
        <v>10500</v>
      </c>
      <c r="O56" s="27"/>
      <c r="P56" s="27"/>
      <c r="Q56" s="27">
        <f t="shared" si="16"/>
        <v>10500</v>
      </c>
      <c r="R56" s="21" t="s">
        <v>363</v>
      </c>
    </row>
    <row r="57" spans="1:19" s="2" customFormat="1">
      <c r="A57" s="33"/>
      <c r="B57" s="35" t="s">
        <v>38</v>
      </c>
      <c r="C57" s="186"/>
      <c r="D57" s="33"/>
      <c r="E57" s="75"/>
      <c r="F57" s="33"/>
      <c r="G57" s="33"/>
      <c r="H57" s="33"/>
      <c r="I57" s="33"/>
      <c r="J57" s="33"/>
      <c r="K57" s="33"/>
      <c r="L57" s="33"/>
      <c r="M57" s="34">
        <f>SUM(M58:M61)</f>
        <v>1500000</v>
      </c>
      <c r="N57" s="34">
        <f t="shared" ref="N57:Q57" si="17">SUM(N58:N61)</f>
        <v>1500000</v>
      </c>
      <c r="O57" s="34">
        <f t="shared" si="17"/>
        <v>0</v>
      </c>
      <c r="P57" s="34">
        <f t="shared" si="17"/>
        <v>0</v>
      </c>
      <c r="Q57" s="34">
        <f t="shared" si="17"/>
        <v>1500000</v>
      </c>
      <c r="R57" s="54"/>
    </row>
    <row r="58" spans="1:19" s="4" customFormat="1" ht="43.5" customHeight="1">
      <c r="A58" s="18" t="s">
        <v>12</v>
      </c>
      <c r="B58" s="17">
        <v>1</v>
      </c>
      <c r="C58" s="17">
        <v>10869</v>
      </c>
      <c r="D58" s="18" t="s">
        <v>38</v>
      </c>
      <c r="E58" s="16">
        <v>2493</v>
      </c>
      <c r="F58" s="19" t="s">
        <v>174</v>
      </c>
      <c r="G58" s="17" t="s">
        <v>13</v>
      </c>
      <c r="H58" s="17" t="s">
        <v>14</v>
      </c>
      <c r="I58" s="19" t="s">
        <v>175</v>
      </c>
      <c r="J58" s="17" t="s">
        <v>46</v>
      </c>
      <c r="K58" s="20">
        <v>400000</v>
      </c>
      <c r="L58" s="176">
        <v>1</v>
      </c>
      <c r="M58" s="28">
        <f t="shared" ref="M58:M61" si="18">$K58*$L58</f>
        <v>400000</v>
      </c>
      <c r="N58" s="28">
        <f t="shared" ref="N58:N61" si="19">M58</f>
        <v>400000</v>
      </c>
      <c r="O58" s="28"/>
      <c r="P58" s="28"/>
      <c r="Q58" s="28">
        <f t="shared" ref="Q58:Q61" si="20">SUM($N58:$P58)</f>
        <v>400000</v>
      </c>
      <c r="R58" s="177" t="s">
        <v>203</v>
      </c>
      <c r="S58" s="197"/>
    </row>
    <row r="59" spans="1:19" s="4" customFormat="1" ht="43.5" customHeight="1">
      <c r="A59" s="18" t="s">
        <v>12</v>
      </c>
      <c r="B59" s="17">
        <v>2</v>
      </c>
      <c r="C59" s="17">
        <v>10869</v>
      </c>
      <c r="D59" s="18" t="s">
        <v>38</v>
      </c>
      <c r="E59" s="16">
        <v>2487</v>
      </c>
      <c r="F59" s="19" t="s">
        <v>176</v>
      </c>
      <c r="G59" s="17" t="s">
        <v>13</v>
      </c>
      <c r="H59" s="17" t="s">
        <v>14</v>
      </c>
      <c r="I59" s="19" t="s">
        <v>177</v>
      </c>
      <c r="J59" s="17" t="s">
        <v>46</v>
      </c>
      <c r="K59" s="20">
        <v>400000</v>
      </c>
      <c r="L59" s="176">
        <v>1</v>
      </c>
      <c r="M59" s="28">
        <f t="shared" si="18"/>
        <v>400000</v>
      </c>
      <c r="N59" s="28">
        <f t="shared" si="19"/>
        <v>400000</v>
      </c>
      <c r="O59" s="28"/>
      <c r="P59" s="28"/>
      <c r="Q59" s="28">
        <f t="shared" si="20"/>
        <v>400000</v>
      </c>
      <c r="R59" s="177" t="s">
        <v>204</v>
      </c>
      <c r="S59" s="198">
        <v>800000</v>
      </c>
    </row>
    <row r="60" spans="1:19" s="4" customFormat="1" ht="43.5" customHeight="1">
      <c r="A60" s="18" t="s">
        <v>12</v>
      </c>
      <c r="B60" s="17">
        <v>3</v>
      </c>
      <c r="C60" s="17">
        <v>10869</v>
      </c>
      <c r="D60" s="18" t="s">
        <v>38</v>
      </c>
      <c r="E60" s="16">
        <v>10206</v>
      </c>
      <c r="F60" s="19" t="s">
        <v>178</v>
      </c>
      <c r="G60" s="17" t="s">
        <v>13</v>
      </c>
      <c r="H60" s="17" t="s">
        <v>14</v>
      </c>
      <c r="I60" s="19" t="s">
        <v>179</v>
      </c>
      <c r="J60" s="17" t="s">
        <v>46</v>
      </c>
      <c r="K60" s="20">
        <v>350000</v>
      </c>
      <c r="L60" s="176">
        <v>1</v>
      </c>
      <c r="M60" s="28">
        <f t="shared" si="18"/>
        <v>350000</v>
      </c>
      <c r="N60" s="28">
        <f t="shared" si="19"/>
        <v>350000</v>
      </c>
      <c r="O60" s="28"/>
      <c r="P60" s="28"/>
      <c r="Q60" s="28">
        <f t="shared" si="20"/>
        <v>350000</v>
      </c>
      <c r="R60" s="177" t="s">
        <v>205</v>
      </c>
      <c r="S60" s="197"/>
    </row>
    <row r="61" spans="1:19" s="4" customFormat="1" ht="43.5" customHeight="1">
      <c r="A61" s="18" t="s">
        <v>12</v>
      </c>
      <c r="B61" s="17">
        <v>4</v>
      </c>
      <c r="C61" s="17">
        <v>10869</v>
      </c>
      <c r="D61" s="18" t="s">
        <v>38</v>
      </c>
      <c r="E61" s="16">
        <v>2492</v>
      </c>
      <c r="F61" s="19" t="s">
        <v>180</v>
      </c>
      <c r="G61" s="17" t="s">
        <v>13</v>
      </c>
      <c r="H61" s="17" t="s">
        <v>14</v>
      </c>
      <c r="I61" s="19" t="s">
        <v>181</v>
      </c>
      <c r="J61" s="17" t="s">
        <v>46</v>
      </c>
      <c r="K61" s="20">
        <v>350000</v>
      </c>
      <c r="L61" s="176">
        <v>1</v>
      </c>
      <c r="M61" s="28">
        <f t="shared" si="18"/>
        <v>350000</v>
      </c>
      <c r="N61" s="28">
        <f t="shared" si="19"/>
        <v>350000</v>
      </c>
      <c r="O61" s="28"/>
      <c r="P61" s="28"/>
      <c r="Q61" s="28">
        <f t="shared" si="20"/>
        <v>350000</v>
      </c>
      <c r="R61" s="177" t="s">
        <v>206</v>
      </c>
      <c r="S61" s="198">
        <v>1050000</v>
      </c>
    </row>
    <row r="62" spans="1:19" s="4" customFormat="1">
      <c r="A62" s="201"/>
      <c r="B62" s="202" t="s">
        <v>39</v>
      </c>
      <c r="C62" s="70"/>
      <c r="D62" s="201"/>
      <c r="E62" s="203"/>
      <c r="F62" s="204"/>
      <c r="G62" s="205"/>
      <c r="H62" s="205"/>
      <c r="I62" s="204"/>
      <c r="J62" s="205"/>
      <c r="K62" s="150"/>
      <c r="L62" s="205"/>
      <c r="M62" s="219">
        <f>SUM(M63)</f>
        <v>519680</v>
      </c>
      <c r="N62" s="219">
        <f t="shared" ref="N62:Q62" si="21">SUM(N63)</f>
        <v>519680</v>
      </c>
      <c r="O62" s="219">
        <f t="shared" si="21"/>
        <v>0</v>
      </c>
      <c r="P62" s="219">
        <f t="shared" si="21"/>
        <v>0</v>
      </c>
      <c r="Q62" s="219">
        <f t="shared" si="21"/>
        <v>519680</v>
      </c>
      <c r="R62" s="204"/>
      <c r="S62" s="200"/>
    </row>
    <row r="63" spans="1:19" s="4" customFormat="1" ht="43.5" customHeight="1">
      <c r="A63" s="6" t="s">
        <v>12</v>
      </c>
      <c r="B63" s="5">
        <v>6</v>
      </c>
      <c r="C63" s="5">
        <v>10870</v>
      </c>
      <c r="D63" s="6" t="s">
        <v>39</v>
      </c>
      <c r="E63" s="45">
        <v>2509</v>
      </c>
      <c r="F63" s="6" t="s">
        <v>141</v>
      </c>
      <c r="G63" s="6" t="s">
        <v>26</v>
      </c>
      <c r="H63" s="6" t="s">
        <v>13</v>
      </c>
      <c r="I63" s="155" t="s">
        <v>603</v>
      </c>
      <c r="J63" s="5" t="s">
        <v>241</v>
      </c>
      <c r="K63" s="64">
        <v>2240</v>
      </c>
      <c r="L63" s="170">
        <v>232</v>
      </c>
      <c r="M63" s="27">
        <f t="shared" ref="M63" si="22">$K63*$L63</f>
        <v>519680</v>
      </c>
      <c r="N63" s="27">
        <f t="shared" ref="N63" si="23">M63</f>
        <v>519680</v>
      </c>
      <c r="O63" s="27"/>
      <c r="P63" s="27"/>
      <c r="Q63" s="27">
        <f t="shared" ref="Q63" si="24">SUM($N63:$P63)</f>
        <v>519680</v>
      </c>
      <c r="R63" s="169" t="s">
        <v>604</v>
      </c>
    </row>
    <row r="64" spans="1:19" s="59" customFormat="1">
      <c r="A64" s="69"/>
      <c r="B64" s="151" t="s">
        <v>40</v>
      </c>
      <c r="C64" s="70"/>
      <c r="D64" s="69"/>
      <c r="E64" s="152"/>
      <c r="F64" s="69"/>
      <c r="G64" s="69"/>
      <c r="H64" s="69"/>
      <c r="I64" s="206"/>
      <c r="J64" s="70"/>
      <c r="K64" s="153"/>
      <c r="L64" s="70"/>
      <c r="M64" s="178">
        <f>SUM(M65:M67)</f>
        <v>2575550</v>
      </c>
      <c r="N64" s="178">
        <f t="shared" ref="N64:Q64" si="25">SUM(N65:N67)</f>
        <v>2575550</v>
      </c>
      <c r="O64" s="178">
        <f t="shared" si="25"/>
        <v>0</v>
      </c>
      <c r="P64" s="178">
        <f t="shared" si="25"/>
        <v>0</v>
      </c>
      <c r="Q64" s="178">
        <f t="shared" si="25"/>
        <v>2575550</v>
      </c>
      <c r="R64" s="71"/>
    </row>
    <row r="65" spans="1:19" s="196" customFormat="1" ht="43.5" customHeight="1">
      <c r="A65" s="6" t="s">
        <v>12</v>
      </c>
      <c r="B65" s="5">
        <v>1</v>
      </c>
      <c r="C65" s="38">
        <v>13817</v>
      </c>
      <c r="D65" s="6" t="s">
        <v>40</v>
      </c>
      <c r="E65" s="31">
        <v>13817</v>
      </c>
      <c r="F65" s="6" t="s">
        <v>40</v>
      </c>
      <c r="G65" s="6" t="s">
        <v>182</v>
      </c>
      <c r="H65" s="6" t="s">
        <v>183</v>
      </c>
      <c r="I65" s="21" t="s">
        <v>642</v>
      </c>
      <c r="J65" s="5" t="s">
        <v>185</v>
      </c>
      <c r="K65" s="48">
        <v>1819000</v>
      </c>
      <c r="L65" s="170">
        <v>1</v>
      </c>
      <c r="M65" s="48">
        <f t="shared" ref="M65:M67" si="26">$K65*$L65</f>
        <v>1819000</v>
      </c>
      <c r="N65" s="47">
        <f t="shared" ref="N65:N67" si="27">M65</f>
        <v>1819000</v>
      </c>
      <c r="O65" s="27"/>
      <c r="P65" s="27"/>
      <c r="Q65" s="27">
        <f t="shared" ref="Q65:Q67" si="28">SUM($N65:$P65)</f>
        <v>1819000</v>
      </c>
      <c r="R65" s="167" t="s">
        <v>643</v>
      </c>
    </row>
    <row r="66" spans="1:19" s="207" customFormat="1" ht="43.5" customHeight="1">
      <c r="A66" s="6" t="s">
        <v>12</v>
      </c>
      <c r="B66" s="5">
        <v>2</v>
      </c>
      <c r="C66" s="38">
        <v>13817</v>
      </c>
      <c r="D66" s="6" t="s">
        <v>40</v>
      </c>
      <c r="E66" s="31">
        <v>2519</v>
      </c>
      <c r="F66" s="6" t="s">
        <v>627</v>
      </c>
      <c r="G66" s="6" t="s">
        <v>13</v>
      </c>
      <c r="H66" s="6" t="s">
        <v>14</v>
      </c>
      <c r="I66" s="21" t="s">
        <v>644</v>
      </c>
      <c r="J66" s="5">
        <v>182</v>
      </c>
      <c r="K66" s="48">
        <v>2240</v>
      </c>
      <c r="L66" s="220">
        <v>182</v>
      </c>
      <c r="M66" s="27">
        <f t="shared" si="26"/>
        <v>407680</v>
      </c>
      <c r="N66" s="42">
        <f t="shared" si="27"/>
        <v>407680</v>
      </c>
      <c r="O66" s="27"/>
      <c r="P66" s="27"/>
      <c r="Q66" s="27">
        <f t="shared" si="28"/>
        <v>407680</v>
      </c>
      <c r="R66" s="169" t="s">
        <v>645</v>
      </c>
    </row>
    <row r="67" spans="1:19" s="207" customFormat="1" ht="43.5" customHeight="1">
      <c r="A67" s="6" t="s">
        <v>12</v>
      </c>
      <c r="B67" s="5">
        <v>3</v>
      </c>
      <c r="C67" s="38">
        <v>13817</v>
      </c>
      <c r="D67" s="6" t="s">
        <v>40</v>
      </c>
      <c r="E67" s="31">
        <v>2519</v>
      </c>
      <c r="F67" s="6" t="s">
        <v>627</v>
      </c>
      <c r="G67" s="6" t="s">
        <v>182</v>
      </c>
      <c r="H67" s="6" t="s">
        <v>183</v>
      </c>
      <c r="I67" s="21" t="s">
        <v>646</v>
      </c>
      <c r="J67" s="5">
        <v>401</v>
      </c>
      <c r="K67" s="48">
        <v>870</v>
      </c>
      <c r="L67" s="170">
        <v>401</v>
      </c>
      <c r="M67" s="27">
        <f t="shared" si="26"/>
        <v>348870</v>
      </c>
      <c r="N67" s="42">
        <f t="shared" si="27"/>
        <v>348870</v>
      </c>
      <c r="O67" s="27"/>
      <c r="P67" s="27"/>
      <c r="Q67" s="27">
        <f t="shared" si="28"/>
        <v>348870</v>
      </c>
      <c r="R67" s="169" t="s">
        <v>647</v>
      </c>
    </row>
    <row r="68" spans="1:19" s="59" customFormat="1">
      <c r="A68" s="201"/>
      <c r="B68" s="202" t="s">
        <v>41</v>
      </c>
      <c r="C68" s="70"/>
      <c r="D68" s="201"/>
      <c r="E68" s="203"/>
      <c r="F68" s="204"/>
      <c r="G68" s="205"/>
      <c r="H68" s="205"/>
      <c r="I68" s="204"/>
      <c r="J68" s="205"/>
      <c r="K68" s="150"/>
      <c r="L68" s="205"/>
      <c r="M68" s="219">
        <f>SUM(M69:M76)</f>
        <v>2323700</v>
      </c>
      <c r="N68" s="219">
        <f t="shared" ref="N68:Q68" si="29">SUM(N69:N76)</f>
        <v>2285000</v>
      </c>
      <c r="O68" s="219">
        <f t="shared" si="29"/>
        <v>38700</v>
      </c>
      <c r="P68" s="219">
        <f t="shared" si="29"/>
        <v>0</v>
      </c>
      <c r="Q68" s="219">
        <f t="shared" si="29"/>
        <v>2323700</v>
      </c>
      <c r="R68" s="204"/>
      <c r="S68" s="208"/>
    </row>
    <row r="69" spans="1:19" s="59" customFormat="1" ht="43.5" customHeight="1">
      <c r="A69" s="63" t="s">
        <v>12</v>
      </c>
      <c r="B69" s="157">
        <v>1</v>
      </c>
      <c r="C69" s="157">
        <v>28849</v>
      </c>
      <c r="D69" s="63" t="s">
        <v>41</v>
      </c>
      <c r="E69" s="158">
        <v>28849</v>
      </c>
      <c r="F69" s="159" t="s">
        <v>41</v>
      </c>
      <c r="G69" s="63" t="s">
        <v>182</v>
      </c>
      <c r="H69" s="63" t="s">
        <v>183</v>
      </c>
      <c r="I69" s="68" t="s">
        <v>527</v>
      </c>
      <c r="J69" s="63" t="s">
        <v>185</v>
      </c>
      <c r="K69" s="160">
        <v>150000</v>
      </c>
      <c r="L69" s="193">
        <v>1</v>
      </c>
      <c r="M69" s="314">
        <f t="shared" ref="M69:M76" si="30">$K69*$L69</f>
        <v>150000</v>
      </c>
      <c r="N69" s="314">
        <f t="shared" ref="N69:N75" si="31">M69</f>
        <v>150000</v>
      </c>
      <c r="O69" s="314"/>
      <c r="P69" s="314"/>
      <c r="Q69" s="314">
        <f t="shared" ref="Q69:Q76" si="32">SUM($N69:$P69)</f>
        <v>150000</v>
      </c>
      <c r="R69" s="282" t="s">
        <v>528</v>
      </c>
      <c r="S69" s="209" t="s">
        <v>537</v>
      </c>
    </row>
    <row r="70" spans="1:19" s="59" customFormat="1" ht="43.5" customHeight="1">
      <c r="A70" s="63" t="s">
        <v>12</v>
      </c>
      <c r="B70" s="157">
        <v>2</v>
      </c>
      <c r="C70" s="157">
        <v>28849</v>
      </c>
      <c r="D70" s="63" t="s">
        <v>41</v>
      </c>
      <c r="E70" s="158">
        <v>28849</v>
      </c>
      <c r="F70" s="159" t="s">
        <v>41</v>
      </c>
      <c r="G70" s="63" t="s">
        <v>182</v>
      </c>
      <c r="H70" s="63" t="s">
        <v>183</v>
      </c>
      <c r="I70" s="68" t="s">
        <v>529</v>
      </c>
      <c r="J70" s="63" t="s">
        <v>185</v>
      </c>
      <c r="K70" s="160">
        <v>25000</v>
      </c>
      <c r="L70" s="269">
        <v>1</v>
      </c>
      <c r="M70" s="314">
        <f t="shared" si="30"/>
        <v>25000</v>
      </c>
      <c r="N70" s="314">
        <f t="shared" si="31"/>
        <v>25000</v>
      </c>
      <c r="O70" s="314"/>
      <c r="P70" s="314"/>
      <c r="Q70" s="314">
        <f t="shared" si="32"/>
        <v>25000</v>
      </c>
      <c r="R70" s="279" t="s">
        <v>530</v>
      </c>
      <c r="S70" s="209" t="s">
        <v>537</v>
      </c>
    </row>
    <row r="71" spans="1:19" s="59" customFormat="1" ht="43.5" customHeight="1">
      <c r="A71" s="63" t="s">
        <v>12</v>
      </c>
      <c r="B71" s="157">
        <v>3</v>
      </c>
      <c r="C71" s="157">
        <v>28849</v>
      </c>
      <c r="D71" s="63" t="s">
        <v>41</v>
      </c>
      <c r="E71" s="158">
        <v>28849</v>
      </c>
      <c r="F71" s="159" t="s">
        <v>41</v>
      </c>
      <c r="G71" s="63" t="s">
        <v>182</v>
      </c>
      <c r="H71" s="63" t="s">
        <v>183</v>
      </c>
      <c r="I71" s="68" t="s">
        <v>531</v>
      </c>
      <c r="J71" s="63" t="s">
        <v>235</v>
      </c>
      <c r="K71" s="160">
        <v>19500</v>
      </c>
      <c r="L71" s="269">
        <v>1</v>
      </c>
      <c r="M71" s="314">
        <f t="shared" si="30"/>
        <v>19500</v>
      </c>
      <c r="N71" s="314">
        <f t="shared" si="31"/>
        <v>19500</v>
      </c>
      <c r="O71" s="314"/>
      <c r="P71" s="314"/>
      <c r="Q71" s="314">
        <f t="shared" si="32"/>
        <v>19500</v>
      </c>
      <c r="R71" s="279" t="s">
        <v>532</v>
      </c>
      <c r="S71" s="209" t="s">
        <v>537</v>
      </c>
    </row>
    <row r="72" spans="1:19" s="59" customFormat="1" ht="43.5" customHeight="1">
      <c r="A72" s="63"/>
      <c r="B72" s="157">
        <v>4</v>
      </c>
      <c r="C72" s="157">
        <v>28849</v>
      </c>
      <c r="D72" s="63" t="s">
        <v>41</v>
      </c>
      <c r="E72" s="158">
        <v>28849</v>
      </c>
      <c r="F72" s="159" t="s">
        <v>41</v>
      </c>
      <c r="G72" s="63" t="s">
        <v>182</v>
      </c>
      <c r="H72" s="63" t="s">
        <v>183</v>
      </c>
      <c r="I72" s="378" t="s">
        <v>533</v>
      </c>
      <c r="J72" s="63" t="s">
        <v>185</v>
      </c>
      <c r="K72" s="160">
        <v>20000</v>
      </c>
      <c r="L72" s="269">
        <v>2</v>
      </c>
      <c r="M72" s="314">
        <f t="shared" si="30"/>
        <v>40000</v>
      </c>
      <c r="N72" s="314">
        <f t="shared" si="31"/>
        <v>40000</v>
      </c>
      <c r="O72" s="314"/>
      <c r="P72" s="314"/>
      <c r="Q72" s="314">
        <f t="shared" si="32"/>
        <v>40000</v>
      </c>
      <c r="R72" s="279" t="s">
        <v>534</v>
      </c>
      <c r="S72" s="209" t="s">
        <v>537</v>
      </c>
    </row>
    <row r="73" spans="1:19" s="59" customFormat="1" ht="43.5" customHeight="1">
      <c r="A73" s="63" t="s">
        <v>12</v>
      </c>
      <c r="B73" s="157">
        <v>5</v>
      </c>
      <c r="C73" s="157">
        <v>28849</v>
      </c>
      <c r="D73" s="63" t="s">
        <v>41</v>
      </c>
      <c r="E73" s="158">
        <v>28849</v>
      </c>
      <c r="F73" s="159" t="s">
        <v>41</v>
      </c>
      <c r="G73" s="63" t="s">
        <v>182</v>
      </c>
      <c r="H73" s="63" t="s">
        <v>183</v>
      </c>
      <c r="I73" s="68" t="s">
        <v>225</v>
      </c>
      <c r="J73" s="63" t="s">
        <v>185</v>
      </c>
      <c r="K73" s="160">
        <v>11800</v>
      </c>
      <c r="L73" s="269">
        <v>4</v>
      </c>
      <c r="M73" s="314">
        <f t="shared" si="30"/>
        <v>47200</v>
      </c>
      <c r="N73" s="314">
        <v>43500</v>
      </c>
      <c r="O73" s="314">
        <v>3700</v>
      </c>
      <c r="P73" s="314"/>
      <c r="Q73" s="314">
        <f t="shared" si="32"/>
        <v>47200</v>
      </c>
      <c r="R73" s="279" t="s">
        <v>535</v>
      </c>
      <c r="S73" s="209" t="s">
        <v>537</v>
      </c>
    </row>
    <row r="74" spans="1:19" s="4" customFormat="1" ht="43.5" customHeight="1">
      <c r="A74" s="63" t="s">
        <v>12</v>
      </c>
      <c r="B74" s="157">
        <v>6</v>
      </c>
      <c r="C74" s="157">
        <v>28849</v>
      </c>
      <c r="D74" s="63" t="s">
        <v>41</v>
      </c>
      <c r="E74" s="158">
        <v>28849</v>
      </c>
      <c r="F74" s="159" t="s">
        <v>41</v>
      </c>
      <c r="G74" s="63" t="s">
        <v>182</v>
      </c>
      <c r="H74" s="63" t="s">
        <v>183</v>
      </c>
      <c r="I74" s="68" t="s">
        <v>383</v>
      </c>
      <c r="J74" s="63" t="s">
        <v>185</v>
      </c>
      <c r="K74" s="160">
        <v>22000</v>
      </c>
      <c r="L74" s="269">
        <v>1</v>
      </c>
      <c r="M74" s="314">
        <f t="shared" si="30"/>
        <v>22000</v>
      </c>
      <c r="N74" s="314">
        <f t="shared" si="31"/>
        <v>22000</v>
      </c>
      <c r="O74" s="314"/>
      <c r="P74" s="314"/>
      <c r="Q74" s="314">
        <f t="shared" si="32"/>
        <v>22000</v>
      </c>
      <c r="R74" s="279" t="s">
        <v>536</v>
      </c>
      <c r="S74" s="209" t="s">
        <v>537</v>
      </c>
    </row>
    <row r="75" spans="1:19" s="4" customFormat="1" ht="43.5" customHeight="1">
      <c r="A75" s="63" t="s">
        <v>12</v>
      </c>
      <c r="B75" s="157">
        <v>7</v>
      </c>
      <c r="C75" s="157">
        <v>28849</v>
      </c>
      <c r="D75" s="63" t="s">
        <v>41</v>
      </c>
      <c r="E75" s="158">
        <v>28849</v>
      </c>
      <c r="F75" s="159" t="s">
        <v>41</v>
      </c>
      <c r="G75" s="63" t="s">
        <v>182</v>
      </c>
      <c r="H75" s="63" t="s">
        <v>183</v>
      </c>
      <c r="I75" s="68" t="s">
        <v>396</v>
      </c>
      <c r="J75" s="63" t="s">
        <v>185</v>
      </c>
      <c r="K75" s="160">
        <v>1820000</v>
      </c>
      <c r="L75" s="269">
        <v>1</v>
      </c>
      <c r="M75" s="168">
        <f t="shared" si="30"/>
        <v>1820000</v>
      </c>
      <c r="N75" s="168">
        <f t="shared" si="31"/>
        <v>1820000</v>
      </c>
      <c r="O75" s="168"/>
      <c r="P75" s="168"/>
      <c r="Q75" s="168">
        <f t="shared" si="32"/>
        <v>1820000</v>
      </c>
      <c r="R75" s="68" t="s">
        <v>397</v>
      </c>
      <c r="S75" s="199"/>
    </row>
    <row r="76" spans="1:19" s="4" customFormat="1" ht="43.5" customHeight="1">
      <c r="A76" s="379" t="s">
        <v>12</v>
      </c>
      <c r="B76" s="380">
        <v>8</v>
      </c>
      <c r="C76" s="380">
        <v>28849</v>
      </c>
      <c r="D76" s="379" t="s">
        <v>41</v>
      </c>
      <c r="E76" s="381">
        <v>2533</v>
      </c>
      <c r="F76" s="382" t="s">
        <v>379</v>
      </c>
      <c r="G76" s="379" t="s">
        <v>182</v>
      </c>
      <c r="H76" s="379" t="s">
        <v>398</v>
      </c>
      <c r="I76" s="382" t="s">
        <v>641</v>
      </c>
      <c r="J76" s="379" t="s">
        <v>185</v>
      </c>
      <c r="K76" s="383">
        <v>200000</v>
      </c>
      <c r="L76" s="384">
        <v>1</v>
      </c>
      <c r="M76" s="385">
        <f t="shared" si="30"/>
        <v>200000</v>
      </c>
      <c r="N76" s="385">
        <v>165000</v>
      </c>
      <c r="O76" s="385">
        <v>35000</v>
      </c>
      <c r="P76" s="385"/>
      <c r="Q76" s="385">
        <f t="shared" si="32"/>
        <v>200000</v>
      </c>
      <c r="R76" s="161" t="s">
        <v>399</v>
      </c>
      <c r="S76" s="199"/>
    </row>
    <row r="77" spans="1:19">
      <c r="A77" s="49"/>
      <c r="B77" s="188" t="s">
        <v>42</v>
      </c>
      <c r="C77" s="50" t="s">
        <v>42</v>
      </c>
      <c r="D77" s="49"/>
      <c r="E77" s="73"/>
      <c r="F77" s="49"/>
      <c r="G77" s="49"/>
      <c r="H77" s="49"/>
      <c r="I77" s="51"/>
      <c r="J77" s="50"/>
      <c r="K77" s="49"/>
      <c r="L77" s="50"/>
      <c r="M77" s="171">
        <f>SUM(M78:M105)</f>
        <v>3061840</v>
      </c>
      <c r="N77" s="171">
        <f t="shared" ref="N77:Q77" si="33">SUM(N78:N105)</f>
        <v>3059140</v>
      </c>
      <c r="O77" s="171">
        <f t="shared" si="33"/>
        <v>2700</v>
      </c>
      <c r="P77" s="171">
        <f t="shared" si="33"/>
        <v>0</v>
      </c>
      <c r="Q77" s="171">
        <f t="shared" si="33"/>
        <v>3061840</v>
      </c>
      <c r="R77" s="49"/>
    </row>
    <row r="78" spans="1:19" s="15" customFormat="1" ht="43.5" customHeight="1">
      <c r="A78" s="63" t="s">
        <v>12</v>
      </c>
      <c r="B78" s="157">
        <v>1</v>
      </c>
      <c r="C78" s="157">
        <v>28850</v>
      </c>
      <c r="D78" s="63" t="s">
        <v>42</v>
      </c>
      <c r="E78" s="158">
        <v>28850</v>
      </c>
      <c r="F78" s="63" t="s">
        <v>42</v>
      </c>
      <c r="G78" s="63" t="s">
        <v>182</v>
      </c>
      <c r="H78" s="63" t="s">
        <v>183</v>
      </c>
      <c r="I78" s="154" t="s">
        <v>609</v>
      </c>
      <c r="J78" s="63" t="s">
        <v>185</v>
      </c>
      <c r="K78" s="386">
        <v>100900</v>
      </c>
      <c r="L78" s="313">
        <v>3</v>
      </c>
      <c r="M78" s="314">
        <f t="shared" ref="M78:M105" si="34">$K78*$L78</f>
        <v>302700</v>
      </c>
      <c r="N78" s="314">
        <v>300000</v>
      </c>
      <c r="O78" s="314">
        <v>2700</v>
      </c>
      <c r="P78" s="314"/>
      <c r="Q78" s="314">
        <f t="shared" ref="Q78:Q105" si="35">SUM($N78:$P78)</f>
        <v>302700</v>
      </c>
      <c r="R78" s="282" t="s">
        <v>691</v>
      </c>
    </row>
    <row r="79" spans="1:19" s="4" customFormat="1" ht="43.5" customHeight="1">
      <c r="A79" s="6" t="s">
        <v>12</v>
      </c>
      <c r="B79" s="38">
        <v>1</v>
      </c>
      <c r="C79" s="5">
        <v>28850</v>
      </c>
      <c r="D79" s="6" t="s">
        <v>42</v>
      </c>
      <c r="E79" s="45">
        <v>2529</v>
      </c>
      <c r="F79" s="6" t="s">
        <v>248</v>
      </c>
      <c r="G79" s="6" t="s">
        <v>13</v>
      </c>
      <c r="H79" s="6" t="s">
        <v>13</v>
      </c>
      <c r="I79" s="21" t="s">
        <v>249</v>
      </c>
      <c r="J79" s="5" t="s">
        <v>246</v>
      </c>
      <c r="K79" s="47">
        <v>2240</v>
      </c>
      <c r="L79" s="5">
        <v>136</v>
      </c>
      <c r="M79" s="48">
        <f t="shared" si="34"/>
        <v>304640</v>
      </c>
      <c r="N79" s="48">
        <f t="shared" ref="N79:N105" si="36">M79</f>
        <v>304640</v>
      </c>
      <c r="O79" s="48"/>
      <c r="P79" s="48"/>
      <c r="Q79" s="48">
        <f t="shared" si="35"/>
        <v>304640</v>
      </c>
      <c r="R79" s="21" t="s">
        <v>250</v>
      </c>
    </row>
    <row r="80" spans="1:19" s="4" customFormat="1" ht="43.5" customHeight="1">
      <c r="A80" s="6" t="s">
        <v>12</v>
      </c>
      <c r="B80" s="38">
        <v>2</v>
      </c>
      <c r="C80" s="5">
        <v>28850</v>
      </c>
      <c r="D80" s="6" t="s">
        <v>42</v>
      </c>
      <c r="E80" s="45">
        <v>2528</v>
      </c>
      <c r="F80" s="6" t="s">
        <v>251</v>
      </c>
      <c r="G80" s="6" t="s">
        <v>13</v>
      </c>
      <c r="H80" s="6" t="s">
        <v>13</v>
      </c>
      <c r="I80" s="21" t="s">
        <v>249</v>
      </c>
      <c r="J80" s="5" t="s">
        <v>246</v>
      </c>
      <c r="K80" s="47">
        <v>2240</v>
      </c>
      <c r="L80" s="5">
        <v>95</v>
      </c>
      <c r="M80" s="48">
        <f t="shared" si="34"/>
        <v>212800</v>
      </c>
      <c r="N80" s="48">
        <f t="shared" si="36"/>
        <v>212800</v>
      </c>
      <c r="O80" s="48"/>
      <c r="P80" s="48"/>
      <c r="Q80" s="48">
        <f t="shared" si="35"/>
        <v>212800</v>
      </c>
      <c r="R80" s="21" t="s">
        <v>250</v>
      </c>
    </row>
    <row r="81" spans="1:18" s="4" customFormat="1" ht="43.5" customHeight="1">
      <c r="A81" s="6" t="s">
        <v>12</v>
      </c>
      <c r="B81" s="38">
        <v>3</v>
      </c>
      <c r="C81" s="5">
        <v>28850</v>
      </c>
      <c r="D81" s="6" t="s">
        <v>42</v>
      </c>
      <c r="E81" s="45">
        <v>2526</v>
      </c>
      <c r="F81" s="6" t="s">
        <v>252</v>
      </c>
      <c r="G81" s="6" t="s">
        <v>13</v>
      </c>
      <c r="H81" s="6" t="s">
        <v>13</v>
      </c>
      <c r="I81" s="21" t="s">
        <v>249</v>
      </c>
      <c r="J81" s="5" t="s">
        <v>246</v>
      </c>
      <c r="K81" s="47">
        <v>2240</v>
      </c>
      <c r="L81" s="5">
        <v>85</v>
      </c>
      <c r="M81" s="48">
        <f t="shared" si="34"/>
        <v>190400</v>
      </c>
      <c r="N81" s="48">
        <f t="shared" si="36"/>
        <v>190400</v>
      </c>
      <c r="O81" s="48"/>
      <c r="P81" s="48"/>
      <c r="Q81" s="48">
        <f t="shared" si="35"/>
        <v>190400</v>
      </c>
      <c r="R81" s="21" t="s">
        <v>250</v>
      </c>
    </row>
    <row r="82" spans="1:18" s="4" customFormat="1" ht="43.5" customHeight="1">
      <c r="A82" s="6" t="s">
        <v>12</v>
      </c>
      <c r="B82" s="38">
        <v>4</v>
      </c>
      <c r="C82" s="5">
        <v>28850</v>
      </c>
      <c r="D82" s="6" t="s">
        <v>42</v>
      </c>
      <c r="E82" s="45">
        <v>2525</v>
      </c>
      <c r="F82" s="6" t="s">
        <v>253</v>
      </c>
      <c r="G82" s="6" t="s">
        <v>13</v>
      </c>
      <c r="H82" s="6" t="s">
        <v>13</v>
      </c>
      <c r="I82" s="21" t="s">
        <v>254</v>
      </c>
      <c r="J82" s="5" t="s">
        <v>246</v>
      </c>
      <c r="K82" s="47">
        <v>500</v>
      </c>
      <c r="L82" s="5">
        <v>240</v>
      </c>
      <c r="M82" s="48">
        <f t="shared" si="34"/>
        <v>120000</v>
      </c>
      <c r="N82" s="48">
        <f t="shared" si="36"/>
        <v>120000</v>
      </c>
      <c r="O82" s="48"/>
      <c r="P82" s="48"/>
      <c r="Q82" s="48">
        <f t="shared" si="35"/>
        <v>120000</v>
      </c>
      <c r="R82" s="21" t="s">
        <v>255</v>
      </c>
    </row>
    <row r="83" spans="1:18" s="4" customFormat="1" ht="43.5" customHeight="1">
      <c r="A83" s="6" t="s">
        <v>12</v>
      </c>
      <c r="B83" s="38">
        <v>5</v>
      </c>
      <c r="C83" s="5">
        <v>28850</v>
      </c>
      <c r="D83" s="6" t="s">
        <v>42</v>
      </c>
      <c r="E83" s="45">
        <v>2522</v>
      </c>
      <c r="F83" s="6" t="s">
        <v>256</v>
      </c>
      <c r="G83" s="6" t="s">
        <v>13</v>
      </c>
      <c r="H83" s="6" t="s">
        <v>13</v>
      </c>
      <c r="I83" s="21" t="s">
        <v>257</v>
      </c>
      <c r="J83" s="5" t="s">
        <v>258</v>
      </c>
      <c r="K83" s="47">
        <v>100000</v>
      </c>
      <c r="L83" s="5">
        <v>1</v>
      </c>
      <c r="M83" s="48">
        <f t="shared" si="34"/>
        <v>100000</v>
      </c>
      <c r="N83" s="48">
        <f t="shared" si="36"/>
        <v>100000</v>
      </c>
      <c r="O83" s="48"/>
      <c r="P83" s="48"/>
      <c r="Q83" s="48">
        <f t="shared" si="35"/>
        <v>100000</v>
      </c>
      <c r="R83" s="21" t="s">
        <v>259</v>
      </c>
    </row>
    <row r="84" spans="1:18" s="4" customFormat="1" ht="43.5" customHeight="1">
      <c r="A84" s="6" t="s">
        <v>12</v>
      </c>
      <c r="B84" s="38">
        <v>6</v>
      </c>
      <c r="C84" s="5">
        <v>28850</v>
      </c>
      <c r="D84" s="6" t="s">
        <v>42</v>
      </c>
      <c r="E84" s="45">
        <v>2524</v>
      </c>
      <c r="F84" s="6" t="s">
        <v>260</v>
      </c>
      <c r="G84" s="6" t="s">
        <v>13</v>
      </c>
      <c r="H84" s="6" t="s">
        <v>13</v>
      </c>
      <c r="I84" s="21" t="s">
        <v>257</v>
      </c>
      <c r="J84" s="5" t="s">
        <v>258</v>
      </c>
      <c r="K84" s="47">
        <v>110000</v>
      </c>
      <c r="L84" s="5">
        <v>1</v>
      </c>
      <c r="M84" s="48">
        <f t="shared" si="34"/>
        <v>110000</v>
      </c>
      <c r="N84" s="48">
        <f t="shared" si="36"/>
        <v>110000</v>
      </c>
      <c r="O84" s="48"/>
      <c r="P84" s="48"/>
      <c r="Q84" s="48">
        <f t="shared" si="35"/>
        <v>110000</v>
      </c>
      <c r="R84" s="21" t="s">
        <v>259</v>
      </c>
    </row>
    <row r="85" spans="1:18" s="4" customFormat="1" ht="43.5" customHeight="1">
      <c r="A85" s="6" t="s">
        <v>12</v>
      </c>
      <c r="B85" s="38">
        <v>7</v>
      </c>
      <c r="C85" s="5">
        <v>28850</v>
      </c>
      <c r="D85" s="6" t="s">
        <v>42</v>
      </c>
      <c r="E85" s="45">
        <v>2529</v>
      </c>
      <c r="F85" s="6" t="s">
        <v>261</v>
      </c>
      <c r="G85" s="6" t="s">
        <v>13</v>
      </c>
      <c r="H85" s="6" t="s">
        <v>13</v>
      </c>
      <c r="I85" s="21" t="s">
        <v>257</v>
      </c>
      <c r="J85" s="5" t="s">
        <v>258</v>
      </c>
      <c r="K85" s="47">
        <v>100000</v>
      </c>
      <c r="L85" s="5">
        <v>1</v>
      </c>
      <c r="M85" s="48">
        <f t="shared" si="34"/>
        <v>100000</v>
      </c>
      <c r="N85" s="48">
        <f t="shared" si="36"/>
        <v>100000</v>
      </c>
      <c r="O85" s="48"/>
      <c r="P85" s="48"/>
      <c r="Q85" s="48">
        <f t="shared" si="35"/>
        <v>100000</v>
      </c>
      <c r="R85" s="21" t="s">
        <v>259</v>
      </c>
    </row>
    <row r="86" spans="1:18" s="4" customFormat="1" ht="43.5" customHeight="1">
      <c r="A86" s="368" t="s">
        <v>12</v>
      </c>
      <c r="B86" s="369">
        <v>8</v>
      </c>
      <c r="C86" s="370">
        <v>28850</v>
      </c>
      <c r="D86" s="368" t="s">
        <v>42</v>
      </c>
      <c r="E86" s="371">
        <v>28850</v>
      </c>
      <c r="F86" s="368" t="s">
        <v>42</v>
      </c>
      <c r="G86" s="368" t="s">
        <v>182</v>
      </c>
      <c r="H86" s="368" t="s">
        <v>182</v>
      </c>
      <c r="I86" s="372" t="s">
        <v>262</v>
      </c>
      <c r="J86" s="370" t="s">
        <v>263</v>
      </c>
      <c r="K86" s="373">
        <v>54000</v>
      </c>
      <c r="L86" s="370">
        <v>1</v>
      </c>
      <c r="M86" s="374">
        <f t="shared" si="34"/>
        <v>54000</v>
      </c>
      <c r="N86" s="374">
        <f t="shared" si="36"/>
        <v>54000</v>
      </c>
      <c r="O86" s="374"/>
      <c r="P86" s="374"/>
      <c r="Q86" s="374">
        <f t="shared" si="35"/>
        <v>54000</v>
      </c>
      <c r="R86" s="216" t="s">
        <v>264</v>
      </c>
    </row>
    <row r="87" spans="1:18" s="4" customFormat="1" ht="43.5" customHeight="1">
      <c r="A87" s="368" t="s">
        <v>12</v>
      </c>
      <c r="B87" s="369">
        <v>9</v>
      </c>
      <c r="C87" s="370">
        <v>28850</v>
      </c>
      <c r="D87" s="368" t="s">
        <v>42</v>
      </c>
      <c r="E87" s="371">
        <v>28850</v>
      </c>
      <c r="F87" s="368" t="s">
        <v>42</v>
      </c>
      <c r="G87" s="368" t="s">
        <v>182</v>
      </c>
      <c r="H87" s="368" t="s">
        <v>182</v>
      </c>
      <c r="I87" s="375" t="s">
        <v>265</v>
      </c>
      <c r="J87" s="370" t="s">
        <v>185</v>
      </c>
      <c r="K87" s="373">
        <v>90000</v>
      </c>
      <c r="L87" s="370">
        <v>1</v>
      </c>
      <c r="M87" s="374">
        <f t="shared" si="34"/>
        <v>90000</v>
      </c>
      <c r="N87" s="374">
        <f t="shared" si="36"/>
        <v>90000</v>
      </c>
      <c r="O87" s="374"/>
      <c r="P87" s="374"/>
      <c r="Q87" s="374">
        <f t="shared" si="35"/>
        <v>90000</v>
      </c>
      <c r="R87" s="216" t="s">
        <v>264</v>
      </c>
    </row>
    <row r="88" spans="1:18" s="4" customFormat="1" ht="43.5" customHeight="1">
      <c r="A88" s="368" t="s">
        <v>12</v>
      </c>
      <c r="B88" s="369">
        <v>10</v>
      </c>
      <c r="C88" s="370">
        <v>28850</v>
      </c>
      <c r="D88" s="368" t="s">
        <v>42</v>
      </c>
      <c r="E88" s="371">
        <v>28850</v>
      </c>
      <c r="F88" s="368" t="s">
        <v>42</v>
      </c>
      <c r="G88" s="368" t="s">
        <v>182</v>
      </c>
      <c r="H88" s="368" t="s">
        <v>182</v>
      </c>
      <c r="I88" s="372" t="s">
        <v>266</v>
      </c>
      <c r="J88" s="370" t="s">
        <v>46</v>
      </c>
      <c r="K88" s="373">
        <v>5000</v>
      </c>
      <c r="L88" s="370">
        <v>10</v>
      </c>
      <c r="M88" s="374">
        <f t="shared" si="34"/>
        <v>50000</v>
      </c>
      <c r="N88" s="374">
        <f t="shared" si="36"/>
        <v>50000</v>
      </c>
      <c r="O88" s="374"/>
      <c r="P88" s="374"/>
      <c r="Q88" s="374">
        <f t="shared" si="35"/>
        <v>50000</v>
      </c>
      <c r="R88" s="216" t="s">
        <v>267</v>
      </c>
    </row>
    <row r="89" spans="1:18" s="4" customFormat="1" ht="43.5" customHeight="1">
      <c r="A89" s="368" t="s">
        <v>12</v>
      </c>
      <c r="B89" s="369">
        <v>11</v>
      </c>
      <c r="C89" s="370">
        <v>28850</v>
      </c>
      <c r="D89" s="368" t="s">
        <v>42</v>
      </c>
      <c r="E89" s="371">
        <v>28850</v>
      </c>
      <c r="F89" s="368" t="s">
        <v>42</v>
      </c>
      <c r="G89" s="368" t="s">
        <v>182</v>
      </c>
      <c r="H89" s="368" t="s">
        <v>182</v>
      </c>
      <c r="I89" s="372" t="s">
        <v>268</v>
      </c>
      <c r="J89" s="370" t="s">
        <v>185</v>
      </c>
      <c r="K89" s="373">
        <v>45000</v>
      </c>
      <c r="L89" s="370">
        <v>10</v>
      </c>
      <c r="M89" s="374">
        <f t="shared" si="34"/>
        <v>450000</v>
      </c>
      <c r="N89" s="374">
        <f t="shared" si="36"/>
        <v>450000</v>
      </c>
      <c r="O89" s="374"/>
      <c r="P89" s="374"/>
      <c r="Q89" s="374">
        <f t="shared" si="35"/>
        <v>450000</v>
      </c>
      <c r="R89" s="216" t="s">
        <v>269</v>
      </c>
    </row>
    <row r="90" spans="1:18" s="4" customFormat="1" ht="43.5" customHeight="1">
      <c r="A90" s="368" t="s">
        <v>12</v>
      </c>
      <c r="B90" s="369">
        <v>12</v>
      </c>
      <c r="C90" s="370">
        <v>28850</v>
      </c>
      <c r="D90" s="368" t="s">
        <v>42</v>
      </c>
      <c r="E90" s="371">
        <v>28850</v>
      </c>
      <c r="F90" s="368" t="s">
        <v>42</v>
      </c>
      <c r="G90" s="368" t="s">
        <v>182</v>
      </c>
      <c r="H90" s="368" t="s">
        <v>182</v>
      </c>
      <c r="I90" s="376" t="s">
        <v>270</v>
      </c>
      <c r="J90" s="370" t="s">
        <v>185</v>
      </c>
      <c r="K90" s="373">
        <v>120000</v>
      </c>
      <c r="L90" s="370">
        <v>1</v>
      </c>
      <c r="M90" s="374">
        <f t="shared" si="34"/>
        <v>120000</v>
      </c>
      <c r="N90" s="374">
        <f t="shared" si="36"/>
        <v>120000</v>
      </c>
      <c r="O90" s="374"/>
      <c r="P90" s="374"/>
      <c r="Q90" s="374">
        <f t="shared" si="35"/>
        <v>120000</v>
      </c>
      <c r="R90" s="216" t="s">
        <v>271</v>
      </c>
    </row>
    <row r="91" spans="1:18" s="4" customFormat="1" ht="43.5" customHeight="1">
      <c r="A91" s="6" t="s">
        <v>12</v>
      </c>
      <c r="B91" s="38">
        <v>13</v>
      </c>
      <c r="C91" s="5">
        <v>28850</v>
      </c>
      <c r="D91" s="6" t="s">
        <v>42</v>
      </c>
      <c r="E91" s="45">
        <v>28850</v>
      </c>
      <c r="F91" s="6" t="s">
        <v>42</v>
      </c>
      <c r="G91" s="6" t="s">
        <v>182</v>
      </c>
      <c r="H91" s="6" t="s">
        <v>182</v>
      </c>
      <c r="I91" s="44" t="s">
        <v>272</v>
      </c>
      <c r="J91" s="5" t="s">
        <v>273</v>
      </c>
      <c r="K91" s="47">
        <v>30000</v>
      </c>
      <c r="L91" s="5">
        <v>2</v>
      </c>
      <c r="M91" s="48">
        <f t="shared" si="34"/>
        <v>60000</v>
      </c>
      <c r="N91" s="48">
        <f t="shared" si="36"/>
        <v>60000</v>
      </c>
      <c r="O91" s="48"/>
      <c r="P91" s="48"/>
      <c r="Q91" s="48">
        <f t="shared" si="35"/>
        <v>60000</v>
      </c>
      <c r="R91" s="21" t="s">
        <v>274</v>
      </c>
    </row>
    <row r="92" spans="1:18" s="4" customFormat="1" ht="43.5" customHeight="1">
      <c r="A92" s="368" t="s">
        <v>12</v>
      </c>
      <c r="B92" s="369">
        <v>14</v>
      </c>
      <c r="C92" s="370">
        <v>28850</v>
      </c>
      <c r="D92" s="368" t="s">
        <v>42</v>
      </c>
      <c r="E92" s="371">
        <v>28850</v>
      </c>
      <c r="F92" s="368" t="s">
        <v>42</v>
      </c>
      <c r="G92" s="368" t="s">
        <v>182</v>
      </c>
      <c r="H92" s="368" t="s">
        <v>182</v>
      </c>
      <c r="I92" s="377" t="s">
        <v>275</v>
      </c>
      <c r="J92" s="370" t="s">
        <v>185</v>
      </c>
      <c r="K92" s="373">
        <v>25000</v>
      </c>
      <c r="L92" s="370">
        <v>5</v>
      </c>
      <c r="M92" s="374">
        <f t="shared" si="34"/>
        <v>125000</v>
      </c>
      <c r="N92" s="374">
        <f t="shared" si="36"/>
        <v>125000</v>
      </c>
      <c r="O92" s="374"/>
      <c r="P92" s="374"/>
      <c r="Q92" s="374">
        <f t="shared" si="35"/>
        <v>125000</v>
      </c>
      <c r="R92" s="216" t="s">
        <v>271</v>
      </c>
    </row>
    <row r="93" spans="1:18" s="4" customFormat="1" ht="43.5" customHeight="1">
      <c r="A93" s="6" t="s">
        <v>12</v>
      </c>
      <c r="B93" s="38">
        <v>15</v>
      </c>
      <c r="C93" s="5">
        <v>28850</v>
      </c>
      <c r="D93" s="6" t="s">
        <v>42</v>
      </c>
      <c r="E93" s="46">
        <v>2528</v>
      </c>
      <c r="F93" s="6" t="s">
        <v>251</v>
      </c>
      <c r="G93" s="6" t="s">
        <v>182</v>
      </c>
      <c r="H93" s="6" t="s">
        <v>182</v>
      </c>
      <c r="I93" s="21" t="s">
        <v>233</v>
      </c>
      <c r="J93" s="5" t="s">
        <v>185</v>
      </c>
      <c r="K93" s="47">
        <v>75000</v>
      </c>
      <c r="L93" s="5">
        <v>1</v>
      </c>
      <c r="M93" s="47">
        <f t="shared" si="34"/>
        <v>75000</v>
      </c>
      <c r="N93" s="47">
        <f t="shared" si="36"/>
        <v>75000</v>
      </c>
      <c r="O93" s="48"/>
      <c r="P93" s="47"/>
      <c r="Q93" s="48">
        <f t="shared" si="35"/>
        <v>75000</v>
      </c>
      <c r="R93" s="6"/>
    </row>
    <row r="94" spans="1:18" s="4" customFormat="1" ht="43.5" customHeight="1">
      <c r="A94" s="6" t="s">
        <v>12</v>
      </c>
      <c r="B94" s="38">
        <v>16</v>
      </c>
      <c r="C94" s="5">
        <v>28850</v>
      </c>
      <c r="D94" s="6" t="s">
        <v>42</v>
      </c>
      <c r="E94" s="45">
        <v>2522</v>
      </c>
      <c r="F94" s="6" t="s">
        <v>276</v>
      </c>
      <c r="G94" s="6" t="s">
        <v>182</v>
      </c>
      <c r="H94" s="6" t="s">
        <v>182</v>
      </c>
      <c r="I94" s="21" t="s">
        <v>233</v>
      </c>
      <c r="J94" s="5" t="s">
        <v>185</v>
      </c>
      <c r="K94" s="47">
        <v>75000</v>
      </c>
      <c r="L94" s="5">
        <v>1</v>
      </c>
      <c r="M94" s="47">
        <f t="shared" si="34"/>
        <v>75000</v>
      </c>
      <c r="N94" s="47">
        <f t="shared" si="36"/>
        <v>75000</v>
      </c>
      <c r="O94" s="48"/>
      <c r="P94" s="47"/>
      <c r="Q94" s="48">
        <f t="shared" si="35"/>
        <v>75000</v>
      </c>
      <c r="R94" s="21"/>
    </row>
    <row r="95" spans="1:18" s="4" customFormat="1" ht="43.5" customHeight="1">
      <c r="A95" s="6" t="s">
        <v>12</v>
      </c>
      <c r="B95" s="38">
        <v>17</v>
      </c>
      <c r="C95" s="5">
        <v>28850</v>
      </c>
      <c r="D95" s="6" t="s">
        <v>42</v>
      </c>
      <c r="E95" s="45">
        <v>2527</v>
      </c>
      <c r="F95" s="6" t="s">
        <v>277</v>
      </c>
      <c r="G95" s="6" t="s">
        <v>182</v>
      </c>
      <c r="H95" s="6" t="s">
        <v>182</v>
      </c>
      <c r="I95" s="21" t="s">
        <v>233</v>
      </c>
      <c r="J95" s="5" t="s">
        <v>185</v>
      </c>
      <c r="K95" s="47">
        <v>75000</v>
      </c>
      <c r="L95" s="5">
        <v>1</v>
      </c>
      <c r="M95" s="47">
        <f t="shared" si="34"/>
        <v>75000</v>
      </c>
      <c r="N95" s="47">
        <f t="shared" si="36"/>
        <v>75000</v>
      </c>
      <c r="O95" s="48"/>
      <c r="P95" s="47"/>
      <c r="Q95" s="48">
        <f t="shared" si="35"/>
        <v>75000</v>
      </c>
      <c r="R95" s="21"/>
    </row>
    <row r="96" spans="1:18" s="4" customFormat="1" ht="43.5" customHeight="1">
      <c r="A96" s="6" t="s">
        <v>12</v>
      </c>
      <c r="B96" s="38">
        <v>18</v>
      </c>
      <c r="C96" s="5">
        <v>28850</v>
      </c>
      <c r="D96" s="6" t="s">
        <v>42</v>
      </c>
      <c r="E96" s="46">
        <v>2526</v>
      </c>
      <c r="F96" s="6" t="s">
        <v>252</v>
      </c>
      <c r="G96" s="6" t="s">
        <v>182</v>
      </c>
      <c r="H96" s="6" t="s">
        <v>182</v>
      </c>
      <c r="I96" s="21" t="s">
        <v>233</v>
      </c>
      <c r="J96" s="5" t="s">
        <v>185</v>
      </c>
      <c r="K96" s="47">
        <v>75000</v>
      </c>
      <c r="L96" s="5">
        <v>1</v>
      </c>
      <c r="M96" s="47">
        <f t="shared" si="34"/>
        <v>75000</v>
      </c>
      <c r="N96" s="47">
        <f t="shared" si="36"/>
        <v>75000</v>
      </c>
      <c r="O96" s="48"/>
      <c r="P96" s="47"/>
      <c r="Q96" s="48">
        <f t="shared" si="35"/>
        <v>75000</v>
      </c>
      <c r="R96" s="6" t="s">
        <v>278</v>
      </c>
    </row>
    <row r="97" spans="1:18" s="4" customFormat="1" ht="43.5" customHeight="1">
      <c r="A97" s="6" t="s">
        <v>12</v>
      </c>
      <c r="B97" s="38">
        <v>19</v>
      </c>
      <c r="C97" s="5">
        <v>28850</v>
      </c>
      <c r="D97" s="6" t="s">
        <v>42</v>
      </c>
      <c r="E97" s="46">
        <v>2521</v>
      </c>
      <c r="F97" s="6" t="s">
        <v>279</v>
      </c>
      <c r="G97" s="6" t="s">
        <v>182</v>
      </c>
      <c r="H97" s="6" t="s">
        <v>182</v>
      </c>
      <c r="I97" s="21" t="s">
        <v>233</v>
      </c>
      <c r="J97" s="5" t="s">
        <v>185</v>
      </c>
      <c r="K97" s="47">
        <v>75000</v>
      </c>
      <c r="L97" s="5">
        <v>1</v>
      </c>
      <c r="M97" s="47">
        <f t="shared" si="34"/>
        <v>75000</v>
      </c>
      <c r="N97" s="47">
        <f t="shared" si="36"/>
        <v>75000</v>
      </c>
      <c r="O97" s="48"/>
      <c r="P97" s="47"/>
      <c r="Q97" s="48">
        <f t="shared" si="35"/>
        <v>75000</v>
      </c>
      <c r="R97" s="21"/>
    </row>
    <row r="98" spans="1:18" s="4" customFormat="1" ht="43.5" customHeight="1">
      <c r="A98" s="6" t="s">
        <v>12</v>
      </c>
      <c r="B98" s="38">
        <v>20</v>
      </c>
      <c r="C98" s="5">
        <v>28850</v>
      </c>
      <c r="D98" s="6" t="s">
        <v>42</v>
      </c>
      <c r="E98" s="46">
        <v>2526</v>
      </c>
      <c r="F98" s="6" t="s">
        <v>252</v>
      </c>
      <c r="G98" s="6" t="s">
        <v>182</v>
      </c>
      <c r="H98" s="6" t="s">
        <v>182</v>
      </c>
      <c r="I98" s="21" t="s">
        <v>280</v>
      </c>
      <c r="J98" s="5" t="s">
        <v>185</v>
      </c>
      <c r="K98" s="47">
        <v>12300</v>
      </c>
      <c r="L98" s="5">
        <v>1</v>
      </c>
      <c r="M98" s="47">
        <f t="shared" si="34"/>
        <v>12300</v>
      </c>
      <c r="N98" s="47">
        <f t="shared" si="36"/>
        <v>12300</v>
      </c>
      <c r="O98" s="48"/>
      <c r="P98" s="47"/>
      <c r="Q98" s="48">
        <f t="shared" si="35"/>
        <v>12300</v>
      </c>
      <c r="R98" s="6" t="s">
        <v>281</v>
      </c>
    </row>
    <row r="99" spans="1:18" s="4" customFormat="1" ht="43.5" customHeight="1">
      <c r="A99" s="6" t="s">
        <v>12</v>
      </c>
      <c r="B99" s="38">
        <v>21</v>
      </c>
      <c r="C99" s="5">
        <v>28850</v>
      </c>
      <c r="D99" s="6" t="s">
        <v>42</v>
      </c>
      <c r="E99" s="45">
        <v>2525</v>
      </c>
      <c r="F99" s="6" t="s">
        <v>253</v>
      </c>
      <c r="G99" s="6" t="s">
        <v>182</v>
      </c>
      <c r="H99" s="6" t="s">
        <v>182</v>
      </c>
      <c r="I99" s="21" t="s">
        <v>282</v>
      </c>
      <c r="J99" s="5" t="s">
        <v>185</v>
      </c>
      <c r="K99" s="47">
        <v>18500</v>
      </c>
      <c r="L99" s="5">
        <v>2</v>
      </c>
      <c r="M99" s="47">
        <f t="shared" si="34"/>
        <v>37000</v>
      </c>
      <c r="N99" s="47">
        <f t="shared" si="36"/>
        <v>37000</v>
      </c>
      <c r="O99" s="48"/>
      <c r="P99" s="47"/>
      <c r="Q99" s="48">
        <f t="shared" si="35"/>
        <v>37000</v>
      </c>
      <c r="R99" s="21"/>
    </row>
    <row r="100" spans="1:18" s="4" customFormat="1" ht="43.5" customHeight="1">
      <c r="A100" s="6" t="s">
        <v>12</v>
      </c>
      <c r="B100" s="38">
        <v>22</v>
      </c>
      <c r="C100" s="5">
        <v>28850</v>
      </c>
      <c r="D100" s="6" t="s">
        <v>42</v>
      </c>
      <c r="E100" s="45">
        <v>2527</v>
      </c>
      <c r="F100" s="6" t="s">
        <v>277</v>
      </c>
      <c r="G100" s="6" t="s">
        <v>182</v>
      </c>
      <c r="H100" s="6" t="s">
        <v>182</v>
      </c>
      <c r="I100" s="21" t="s">
        <v>283</v>
      </c>
      <c r="J100" s="5" t="s">
        <v>185</v>
      </c>
      <c r="K100" s="47">
        <v>27900</v>
      </c>
      <c r="L100" s="5">
        <v>2</v>
      </c>
      <c r="M100" s="47">
        <f t="shared" si="34"/>
        <v>55800</v>
      </c>
      <c r="N100" s="47">
        <f t="shared" si="36"/>
        <v>55800</v>
      </c>
      <c r="O100" s="48"/>
      <c r="P100" s="47"/>
      <c r="Q100" s="48">
        <f t="shared" si="35"/>
        <v>55800</v>
      </c>
      <c r="R100" s="21"/>
    </row>
    <row r="101" spans="1:18" s="4" customFormat="1" ht="43.5" customHeight="1">
      <c r="A101" s="6" t="s">
        <v>12</v>
      </c>
      <c r="B101" s="38">
        <v>23</v>
      </c>
      <c r="C101" s="5">
        <v>28850</v>
      </c>
      <c r="D101" s="6" t="s">
        <v>42</v>
      </c>
      <c r="E101" s="46">
        <v>2526</v>
      </c>
      <c r="F101" s="6" t="s">
        <v>252</v>
      </c>
      <c r="G101" s="6" t="s">
        <v>182</v>
      </c>
      <c r="H101" s="6" t="s">
        <v>182</v>
      </c>
      <c r="I101" s="21" t="s">
        <v>284</v>
      </c>
      <c r="J101" s="5" t="s">
        <v>185</v>
      </c>
      <c r="K101" s="47">
        <v>28600</v>
      </c>
      <c r="L101" s="5">
        <v>1</v>
      </c>
      <c r="M101" s="47">
        <f t="shared" si="34"/>
        <v>28600</v>
      </c>
      <c r="N101" s="47">
        <f t="shared" si="36"/>
        <v>28600</v>
      </c>
      <c r="O101" s="48"/>
      <c r="P101" s="47"/>
      <c r="Q101" s="48">
        <f t="shared" si="35"/>
        <v>28600</v>
      </c>
      <c r="R101" s="6" t="s">
        <v>285</v>
      </c>
    </row>
    <row r="102" spans="1:18" s="4" customFormat="1" ht="43.5" customHeight="1">
      <c r="A102" s="6" t="s">
        <v>12</v>
      </c>
      <c r="B102" s="38">
        <v>24</v>
      </c>
      <c r="C102" s="5">
        <v>28850</v>
      </c>
      <c r="D102" s="6" t="s">
        <v>42</v>
      </c>
      <c r="E102" s="46">
        <v>2523</v>
      </c>
      <c r="F102" s="6" t="s">
        <v>286</v>
      </c>
      <c r="G102" s="6" t="s">
        <v>182</v>
      </c>
      <c r="H102" s="6" t="s">
        <v>182</v>
      </c>
      <c r="I102" s="21" t="s">
        <v>287</v>
      </c>
      <c r="J102" s="5" t="s">
        <v>185</v>
      </c>
      <c r="K102" s="47">
        <v>27900</v>
      </c>
      <c r="L102" s="5">
        <v>2</v>
      </c>
      <c r="M102" s="47">
        <f t="shared" si="34"/>
        <v>55800</v>
      </c>
      <c r="N102" s="47">
        <f t="shared" si="36"/>
        <v>55800</v>
      </c>
      <c r="O102" s="48"/>
      <c r="P102" s="47"/>
      <c r="Q102" s="48">
        <f t="shared" si="35"/>
        <v>55800</v>
      </c>
      <c r="R102" s="21"/>
    </row>
    <row r="103" spans="1:18" s="4" customFormat="1" ht="43.5" customHeight="1">
      <c r="A103" s="6" t="s">
        <v>12</v>
      </c>
      <c r="B103" s="38">
        <v>25</v>
      </c>
      <c r="C103" s="5">
        <v>28850</v>
      </c>
      <c r="D103" s="6" t="s">
        <v>42</v>
      </c>
      <c r="E103" s="46">
        <v>2521</v>
      </c>
      <c r="F103" s="6" t="s">
        <v>279</v>
      </c>
      <c r="G103" s="6" t="s">
        <v>182</v>
      </c>
      <c r="H103" s="6" t="s">
        <v>182</v>
      </c>
      <c r="I103" s="21" t="s">
        <v>287</v>
      </c>
      <c r="J103" s="5" t="s">
        <v>185</v>
      </c>
      <c r="K103" s="47">
        <v>27900</v>
      </c>
      <c r="L103" s="5">
        <v>2</v>
      </c>
      <c r="M103" s="47">
        <f t="shared" si="34"/>
        <v>55800</v>
      </c>
      <c r="N103" s="47">
        <f t="shared" si="36"/>
        <v>55800</v>
      </c>
      <c r="O103" s="48"/>
      <c r="P103" s="47"/>
      <c r="Q103" s="48">
        <f t="shared" si="35"/>
        <v>55800</v>
      </c>
      <c r="R103" s="21"/>
    </row>
    <row r="104" spans="1:18" s="4" customFormat="1" ht="43.5" customHeight="1">
      <c r="A104" s="6" t="s">
        <v>12</v>
      </c>
      <c r="B104" s="38">
        <v>26</v>
      </c>
      <c r="C104" s="5">
        <v>28850</v>
      </c>
      <c r="D104" s="6" t="s">
        <v>42</v>
      </c>
      <c r="E104" s="45">
        <v>2527</v>
      </c>
      <c r="F104" s="6" t="s">
        <v>277</v>
      </c>
      <c r="G104" s="6" t="s">
        <v>182</v>
      </c>
      <c r="H104" s="6" t="s">
        <v>182</v>
      </c>
      <c r="I104" s="21" t="s">
        <v>288</v>
      </c>
      <c r="J104" s="5" t="s">
        <v>185</v>
      </c>
      <c r="K104" s="47">
        <v>32000</v>
      </c>
      <c r="L104" s="5">
        <v>1</v>
      </c>
      <c r="M104" s="47">
        <f t="shared" si="34"/>
        <v>32000</v>
      </c>
      <c r="N104" s="47">
        <f t="shared" si="36"/>
        <v>32000</v>
      </c>
      <c r="O104" s="48"/>
      <c r="P104" s="47"/>
      <c r="Q104" s="48">
        <f t="shared" si="35"/>
        <v>32000</v>
      </c>
      <c r="R104" s="21"/>
    </row>
    <row r="105" spans="1:18" s="4" customFormat="1" ht="43.5" customHeight="1">
      <c r="A105" s="6" t="s">
        <v>12</v>
      </c>
      <c r="B105" s="38">
        <v>27</v>
      </c>
      <c r="C105" s="5">
        <v>28851</v>
      </c>
      <c r="D105" s="6" t="s">
        <v>42</v>
      </c>
      <c r="E105" s="45">
        <v>2525</v>
      </c>
      <c r="F105" s="6" t="s">
        <v>253</v>
      </c>
      <c r="G105" s="6" t="s">
        <v>13</v>
      </c>
      <c r="H105" s="6" t="s">
        <v>13</v>
      </c>
      <c r="I105" s="21" t="s">
        <v>289</v>
      </c>
      <c r="J105" s="5" t="s">
        <v>290</v>
      </c>
      <c r="K105" s="47">
        <v>20000</v>
      </c>
      <c r="L105" s="5">
        <v>1</v>
      </c>
      <c r="M105" s="47">
        <f t="shared" si="34"/>
        <v>20000</v>
      </c>
      <c r="N105" s="47">
        <f t="shared" si="36"/>
        <v>20000</v>
      </c>
      <c r="O105" s="48"/>
      <c r="P105" s="47"/>
      <c r="Q105" s="48">
        <f t="shared" si="35"/>
        <v>20000</v>
      </c>
      <c r="R105" s="21"/>
    </row>
  </sheetData>
  <mergeCells count="16">
    <mergeCell ref="F4:F5"/>
    <mergeCell ref="A1:R1"/>
    <mergeCell ref="A2:R2"/>
    <mergeCell ref="A4:A5"/>
    <mergeCell ref="B4:B5"/>
    <mergeCell ref="C4:C5"/>
    <mergeCell ref="D4:D5"/>
    <mergeCell ref="E4:E5"/>
    <mergeCell ref="M4:M5"/>
    <mergeCell ref="N4:Q4"/>
    <mergeCell ref="G4:G5"/>
    <mergeCell ref="H4:H5"/>
    <mergeCell ref="I4:I5"/>
    <mergeCell ref="J4:J5"/>
    <mergeCell ref="K4:K5"/>
    <mergeCell ref="L4:L5"/>
  </mergeCells>
  <printOptions horizontalCentered="1"/>
  <pageMargins left="0.23622047244094491" right="0.23622047244094491" top="0.55118110236220474" bottom="0.35433070866141736" header="0.31496062992125984" footer="0.31496062992125984"/>
  <pageSetup paperSize="9" scale="89" fitToHeight="0" orientation="landscape" r:id="rId1"/>
  <headerFooter scaleWithDoc="0"/>
  <rowBreaks count="1" manualBreakCount="1">
    <brk id="67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DF708-5C31-4CAB-A426-D8C380541DCE}">
  <sheetPr>
    <pageSetUpPr fitToPage="1"/>
  </sheetPr>
  <dimension ref="A1:R40"/>
  <sheetViews>
    <sheetView topLeftCell="A4" zoomScaleNormal="100" zoomScaleSheetLayoutView="70" workbookViewId="0">
      <selection activeCell="A11" sqref="A11:XFD14"/>
    </sheetView>
  </sheetViews>
  <sheetFormatPr defaultColWidth="9" defaultRowHeight="21"/>
  <cols>
    <col min="1" max="1" width="6.69921875" style="1" customWidth="1"/>
    <col min="2" max="2" width="5.19921875" style="3" bestFit="1" customWidth="1"/>
    <col min="3" max="3" width="12.69921875" style="3" customWidth="1"/>
    <col min="4" max="4" width="11.3984375" style="56" bestFit="1" customWidth="1"/>
    <col min="5" max="5" width="11.19921875" style="74" customWidth="1"/>
    <col min="6" max="6" width="17" style="56" customWidth="1"/>
    <col min="7" max="7" width="10.8984375" style="3" customWidth="1"/>
    <col min="8" max="8" width="11.8984375" style="3" customWidth="1"/>
    <col min="9" max="9" width="26.69921875" style="2" customWidth="1"/>
    <col min="10" max="10" width="5.69921875" style="3" customWidth="1"/>
    <col min="11" max="11" width="11.3984375" style="29" bestFit="1" customWidth="1"/>
    <col min="12" max="12" width="5.3984375" style="3" bestFit="1" customWidth="1"/>
    <col min="13" max="14" width="13.5" style="29" customWidth="1"/>
    <col min="15" max="16" width="10.3984375" style="29" customWidth="1"/>
    <col min="17" max="17" width="13.69921875" style="29" customWidth="1"/>
    <col min="18" max="18" width="46.3984375" style="1" customWidth="1"/>
    <col min="19" max="16384" width="9" style="1"/>
  </cols>
  <sheetData>
    <row r="1" spans="1:18" ht="27">
      <c r="A1" s="561" t="s">
        <v>27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</row>
    <row r="2" spans="1:18" ht="27">
      <c r="A2" s="561" t="s">
        <v>692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</row>
    <row r="3" spans="1:18">
      <c r="A3" s="180"/>
      <c r="B3" s="181" t="s">
        <v>25</v>
      </c>
      <c r="C3" s="185"/>
      <c r="D3" s="57"/>
      <c r="E3" s="182"/>
      <c r="F3" s="181"/>
      <c r="G3" s="180"/>
      <c r="H3" s="180"/>
      <c r="I3" s="183"/>
      <c r="J3" s="180"/>
      <c r="K3" s="184"/>
      <c r="L3" s="40"/>
      <c r="M3" s="194">
        <f>SUM(M6,M10,M15,M17,M19,M25,M28,M33,M37)</f>
        <v>10644250.82</v>
      </c>
      <c r="N3" s="194">
        <f>SUM(N6,N10,N15,N17,N19,N25,N28,N33,N37)</f>
        <v>10644250.82</v>
      </c>
      <c r="O3" s="194">
        <f>SUM(O6,O10,O15,O17,O19,O25,O28,O33,O37)</f>
        <v>0</v>
      </c>
      <c r="P3" s="194">
        <f>SUM(P6,P10,P15,P17,P19,P25,P28,P33,P37)</f>
        <v>0</v>
      </c>
      <c r="Q3" s="194">
        <f>SUM(Q6,Q10,Q15,Q17,Q19,Q25,Q28,Q33,Q37)</f>
        <v>10644250.82</v>
      </c>
      <c r="R3" s="180"/>
    </row>
    <row r="4" spans="1:18" s="189" customFormat="1">
      <c r="A4" s="556" t="s">
        <v>0</v>
      </c>
      <c r="B4" s="556" t="s">
        <v>1</v>
      </c>
      <c r="C4" s="556" t="s">
        <v>20</v>
      </c>
      <c r="D4" s="562" t="s">
        <v>21</v>
      </c>
      <c r="E4" s="558" t="s">
        <v>22</v>
      </c>
      <c r="F4" s="556" t="s">
        <v>23</v>
      </c>
      <c r="G4" s="556" t="s">
        <v>2</v>
      </c>
      <c r="H4" s="556" t="s">
        <v>3</v>
      </c>
      <c r="I4" s="556" t="s">
        <v>4</v>
      </c>
      <c r="J4" s="556" t="s">
        <v>6</v>
      </c>
      <c r="K4" s="559" t="s">
        <v>684</v>
      </c>
      <c r="L4" s="564" t="s">
        <v>5</v>
      </c>
      <c r="M4" s="559" t="s">
        <v>8</v>
      </c>
      <c r="N4" s="559" t="s">
        <v>9</v>
      </c>
      <c r="O4" s="559"/>
      <c r="P4" s="559"/>
      <c r="Q4" s="559"/>
      <c r="R4" s="67" t="s">
        <v>10</v>
      </c>
    </row>
    <row r="5" spans="1:18" s="189" customFormat="1" ht="21.75" customHeight="1">
      <c r="A5" s="556"/>
      <c r="B5" s="556"/>
      <c r="C5" s="556"/>
      <c r="D5" s="563"/>
      <c r="E5" s="558"/>
      <c r="F5" s="556"/>
      <c r="G5" s="556"/>
      <c r="H5" s="556"/>
      <c r="I5" s="556"/>
      <c r="J5" s="556"/>
      <c r="K5" s="559"/>
      <c r="L5" s="565"/>
      <c r="M5" s="559"/>
      <c r="N5" s="26" t="s">
        <v>11</v>
      </c>
      <c r="O5" s="26" t="s">
        <v>15</v>
      </c>
      <c r="P5" s="26" t="s">
        <v>16</v>
      </c>
      <c r="Q5" s="26" t="s">
        <v>17</v>
      </c>
      <c r="R5" s="274" t="s">
        <v>18</v>
      </c>
    </row>
    <row r="6" spans="1:18" s="2" customFormat="1">
      <c r="A6" s="33"/>
      <c r="B6" s="35" t="s">
        <v>32</v>
      </c>
      <c r="C6" s="186"/>
      <c r="D6" s="54"/>
      <c r="E6" s="75"/>
      <c r="F6" s="54"/>
      <c r="G6" s="33"/>
      <c r="H6" s="33"/>
      <c r="I6" s="33"/>
      <c r="J6" s="33"/>
      <c r="K6" s="72"/>
      <c r="L6" s="33"/>
      <c r="M6" s="34">
        <f>SUM(M7:M9)</f>
        <v>1770000</v>
      </c>
      <c r="N6" s="34">
        <f t="shared" ref="N6:Q6" si="0">SUM(N7:N9)</f>
        <v>1770000</v>
      </c>
      <c r="O6" s="34">
        <f t="shared" si="0"/>
        <v>0</v>
      </c>
      <c r="P6" s="34">
        <f t="shared" si="0"/>
        <v>0</v>
      </c>
      <c r="Q6" s="34">
        <f t="shared" si="0"/>
        <v>1770000</v>
      </c>
      <c r="R6" s="54"/>
    </row>
    <row r="7" spans="1:18" s="4" customFormat="1" ht="43.5" customHeight="1">
      <c r="A7" s="6" t="s">
        <v>12</v>
      </c>
      <c r="B7" s="5">
        <v>1</v>
      </c>
      <c r="C7" s="5">
        <v>10699</v>
      </c>
      <c r="D7" s="30" t="s">
        <v>657</v>
      </c>
      <c r="E7" s="45">
        <v>2445</v>
      </c>
      <c r="F7" s="30" t="s">
        <v>667</v>
      </c>
      <c r="G7" s="5" t="s">
        <v>182</v>
      </c>
      <c r="H7" s="38" t="s">
        <v>183</v>
      </c>
      <c r="I7" s="21" t="s">
        <v>677</v>
      </c>
      <c r="J7" s="5" t="s">
        <v>299</v>
      </c>
      <c r="K7" s="76">
        <v>850000</v>
      </c>
      <c r="L7" s="190">
        <v>1</v>
      </c>
      <c r="M7" s="76">
        <f>$K7*$L7</f>
        <v>850000</v>
      </c>
      <c r="N7" s="76">
        <f t="shared" ref="N7:N9" si="1">M7</f>
        <v>850000</v>
      </c>
      <c r="O7" s="76">
        <v>0</v>
      </c>
      <c r="P7" s="76">
        <v>0</v>
      </c>
      <c r="Q7" s="76">
        <f t="shared" ref="Q7:Q9" si="2">SUM($N7:$P7)</f>
        <v>850000</v>
      </c>
      <c r="R7" s="179" t="s">
        <v>682</v>
      </c>
    </row>
    <row r="8" spans="1:18" s="4" customFormat="1" ht="43.5" customHeight="1">
      <c r="A8" s="6" t="s">
        <v>12</v>
      </c>
      <c r="B8" s="5">
        <v>1</v>
      </c>
      <c r="C8" s="5">
        <v>10699</v>
      </c>
      <c r="D8" s="30" t="s">
        <v>657</v>
      </c>
      <c r="E8" s="45">
        <v>2445</v>
      </c>
      <c r="F8" s="30" t="s">
        <v>667</v>
      </c>
      <c r="G8" s="5" t="s">
        <v>182</v>
      </c>
      <c r="H8" s="38" t="s">
        <v>183</v>
      </c>
      <c r="I8" s="21" t="s">
        <v>237</v>
      </c>
      <c r="J8" s="5" t="s">
        <v>678</v>
      </c>
      <c r="K8" s="77">
        <v>460000</v>
      </c>
      <c r="L8" s="191">
        <v>1</v>
      </c>
      <c r="M8" s="77">
        <f t="shared" ref="M8:M9" si="3">$K8*$L8</f>
        <v>460000</v>
      </c>
      <c r="N8" s="77">
        <f t="shared" si="1"/>
        <v>460000</v>
      </c>
      <c r="O8" s="76">
        <v>0</v>
      </c>
      <c r="P8" s="76">
        <v>0</v>
      </c>
      <c r="Q8" s="77">
        <f t="shared" si="2"/>
        <v>460000</v>
      </c>
      <c r="R8" s="169" t="s">
        <v>679</v>
      </c>
    </row>
    <row r="9" spans="1:18" s="4" customFormat="1" ht="43.5" customHeight="1">
      <c r="A9" s="6" t="s">
        <v>12</v>
      </c>
      <c r="B9" s="5">
        <v>1</v>
      </c>
      <c r="C9" s="5">
        <v>10699</v>
      </c>
      <c r="D9" s="30" t="s">
        <v>657</v>
      </c>
      <c r="E9" s="45">
        <v>2446</v>
      </c>
      <c r="F9" s="30" t="s">
        <v>680</v>
      </c>
      <c r="G9" s="5" t="s">
        <v>182</v>
      </c>
      <c r="H9" s="38" t="s">
        <v>183</v>
      </c>
      <c r="I9" s="21" t="s">
        <v>237</v>
      </c>
      <c r="J9" s="5" t="s">
        <v>678</v>
      </c>
      <c r="K9" s="77">
        <v>460000</v>
      </c>
      <c r="L9" s="191">
        <v>1</v>
      </c>
      <c r="M9" s="77">
        <f t="shared" si="3"/>
        <v>460000</v>
      </c>
      <c r="N9" s="77">
        <f t="shared" si="1"/>
        <v>460000</v>
      </c>
      <c r="O9" s="76">
        <v>0</v>
      </c>
      <c r="P9" s="76">
        <v>0</v>
      </c>
      <c r="Q9" s="77">
        <f t="shared" si="2"/>
        <v>460000</v>
      </c>
      <c r="R9" s="169" t="s">
        <v>681</v>
      </c>
    </row>
    <row r="10" spans="1:18" s="2" customFormat="1">
      <c r="A10" s="33"/>
      <c r="B10" s="35" t="s">
        <v>35</v>
      </c>
      <c r="C10" s="186"/>
      <c r="D10" s="54"/>
      <c r="E10" s="75"/>
      <c r="F10" s="54"/>
      <c r="G10" s="33"/>
      <c r="H10" s="33"/>
      <c r="I10" s="33"/>
      <c r="J10" s="33"/>
      <c r="K10" s="72"/>
      <c r="L10" s="33"/>
      <c r="M10" s="34">
        <f>SUM(M11:M14)</f>
        <v>1190080</v>
      </c>
      <c r="N10" s="34">
        <f t="shared" ref="N10:Q10" si="4">SUM(N11:N14)</f>
        <v>1190080</v>
      </c>
      <c r="O10" s="34">
        <f t="shared" si="4"/>
        <v>0</v>
      </c>
      <c r="P10" s="34">
        <f t="shared" si="4"/>
        <v>0</v>
      </c>
      <c r="Q10" s="34">
        <f t="shared" si="4"/>
        <v>1190080</v>
      </c>
      <c r="R10" s="54"/>
    </row>
    <row r="11" spans="1:18" s="4" customFormat="1" ht="43.5" customHeight="1">
      <c r="A11" s="6" t="s">
        <v>12</v>
      </c>
      <c r="B11" s="5">
        <v>1</v>
      </c>
      <c r="C11" s="5">
        <v>10866</v>
      </c>
      <c r="D11" s="30" t="s">
        <v>35</v>
      </c>
      <c r="E11" s="45">
        <v>10866</v>
      </c>
      <c r="F11" s="30" t="s">
        <v>35</v>
      </c>
      <c r="G11" s="5" t="s">
        <v>182</v>
      </c>
      <c r="H11" s="5" t="s">
        <v>183</v>
      </c>
      <c r="I11" s="21" t="s">
        <v>501</v>
      </c>
      <c r="J11" s="5" t="s">
        <v>185</v>
      </c>
      <c r="K11" s="27">
        <v>150000</v>
      </c>
      <c r="L11" s="170">
        <v>1</v>
      </c>
      <c r="M11" s="27">
        <f t="shared" ref="M11:M14" si="5">$K11*$L11</f>
        <v>150000</v>
      </c>
      <c r="N11" s="27">
        <f t="shared" ref="N11:N14" si="6">M11</f>
        <v>150000</v>
      </c>
      <c r="O11" s="27">
        <v>0</v>
      </c>
      <c r="P11" s="27">
        <v>0</v>
      </c>
      <c r="Q11" s="27">
        <f t="shared" ref="Q11:Q14" si="7">SUM($N11:$P11)</f>
        <v>150000</v>
      </c>
      <c r="R11" s="169" t="s">
        <v>502</v>
      </c>
    </row>
    <row r="12" spans="1:18" s="4" customFormat="1" ht="43.5" customHeight="1">
      <c r="A12" s="6" t="s">
        <v>12</v>
      </c>
      <c r="B12" s="5">
        <v>2</v>
      </c>
      <c r="C12" s="5">
        <v>10866</v>
      </c>
      <c r="D12" s="30" t="s">
        <v>35</v>
      </c>
      <c r="E12" s="45">
        <v>10866</v>
      </c>
      <c r="F12" s="30" t="s">
        <v>35</v>
      </c>
      <c r="G12" s="5" t="s">
        <v>182</v>
      </c>
      <c r="H12" s="5" t="s">
        <v>183</v>
      </c>
      <c r="I12" s="21" t="s">
        <v>501</v>
      </c>
      <c r="J12" s="5" t="s">
        <v>185</v>
      </c>
      <c r="K12" s="27">
        <v>150000</v>
      </c>
      <c r="L12" s="170">
        <v>1</v>
      </c>
      <c r="M12" s="27">
        <f t="shared" si="5"/>
        <v>150000</v>
      </c>
      <c r="N12" s="27">
        <f t="shared" si="6"/>
        <v>150000</v>
      </c>
      <c r="O12" s="27">
        <v>0</v>
      </c>
      <c r="P12" s="27">
        <v>0</v>
      </c>
      <c r="Q12" s="27">
        <f t="shared" si="7"/>
        <v>150000</v>
      </c>
      <c r="R12" s="169" t="s">
        <v>503</v>
      </c>
    </row>
    <row r="13" spans="1:18" s="4" customFormat="1" ht="43.5" customHeight="1">
      <c r="A13" s="6" t="s">
        <v>12</v>
      </c>
      <c r="B13" s="5">
        <v>3</v>
      </c>
      <c r="C13" s="5">
        <v>10866</v>
      </c>
      <c r="D13" s="30" t="s">
        <v>35</v>
      </c>
      <c r="E13" s="45">
        <v>10866</v>
      </c>
      <c r="F13" s="30" t="s">
        <v>35</v>
      </c>
      <c r="G13" s="5" t="s">
        <v>182</v>
      </c>
      <c r="H13" s="5" t="s">
        <v>183</v>
      </c>
      <c r="I13" s="6" t="s">
        <v>194</v>
      </c>
      <c r="J13" s="5" t="s">
        <v>273</v>
      </c>
      <c r="K13" s="27">
        <v>460000</v>
      </c>
      <c r="L13" s="170">
        <v>1</v>
      </c>
      <c r="M13" s="27">
        <f t="shared" si="5"/>
        <v>460000</v>
      </c>
      <c r="N13" s="27">
        <f t="shared" si="6"/>
        <v>460000</v>
      </c>
      <c r="O13" s="27">
        <v>0</v>
      </c>
      <c r="P13" s="27">
        <v>0</v>
      </c>
      <c r="Q13" s="27">
        <f t="shared" si="7"/>
        <v>460000</v>
      </c>
      <c r="R13" s="169" t="s">
        <v>504</v>
      </c>
    </row>
    <row r="14" spans="1:18" s="4" customFormat="1" ht="43.5" customHeight="1">
      <c r="A14" s="6" t="s">
        <v>12</v>
      </c>
      <c r="B14" s="5">
        <v>4</v>
      </c>
      <c r="C14" s="5">
        <v>10866</v>
      </c>
      <c r="D14" s="30" t="s">
        <v>35</v>
      </c>
      <c r="E14" s="45">
        <v>2461</v>
      </c>
      <c r="F14" s="44" t="s">
        <v>437</v>
      </c>
      <c r="G14" s="5" t="s">
        <v>13</v>
      </c>
      <c r="H14" s="5" t="s">
        <v>14</v>
      </c>
      <c r="I14" s="21" t="s">
        <v>505</v>
      </c>
      <c r="J14" s="5" t="s">
        <v>241</v>
      </c>
      <c r="K14" s="27">
        <v>2240</v>
      </c>
      <c r="L14" s="170">
        <v>192</v>
      </c>
      <c r="M14" s="27">
        <f t="shared" si="5"/>
        <v>430080</v>
      </c>
      <c r="N14" s="27">
        <f t="shared" si="6"/>
        <v>430080</v>
      </c>
      <c r="O14" s="27">
        <v>0</v>
      </c>
      <c r="P14" s="27">
        <v>0</v>
      </c>
      <c r="Q14" s="27">
        <f t="shared" si="7"/>
        <v>430080</v>
      </c>
      <c r="R14" s="169" t="s">
        <v>506</v>
      </c>
    </row>
    <row r="15" spans="1:18" s="2" customFormat="1">
      <c r="A15" s="33"/>
      <c r="B15" s="35" t="s">
        <v>36</v>
      </c>
      <c r="C15" s="186"/>
      <c r="D15" s="54"/>
      <c r="E15" s="75"/>
      <c r="F15" s="54"/>
      <c r="G15" s="33"/>
      <c r="H15" s="33"/>
      <c r="I15" s="33"/>
      <c r="J15" s="33"/>
      <c r="K15" s="72"/>
      <c r="L15" s="33"/>
      <c r="M15" s="34">
        <f>SUM(M16)</f>
        <v>340480</v>
      </c>
      <c r="N15" s="34">
        <f>SUM(N16)</f>
        <v>340480</v>
      </c>
      <c r="O15" s="34">
        <f t="shared" ref="O15:Q15" si="8">SUM(O16)</f>
        <v>0</v>
      </c>
      <c r="P15" s="34">
        <f t="shared" si="8"/>
        <v>0</v>
      </c>
      <c r="Q15" s="34">
        <f t="shared" si="8"/>
        <v>340480</v>
      </c>
      <c r="R15" s="54"/>
    </row>
    <row r="16" spans="1:18" s="2" customFormat="1" ht="43.5" customHeight="1">
      <c r="A16" s="23" t="s">
        <v>12</v>
      </c>
      <c r="B16" s="24">
        <v>3</v>
      </c>
      <c r="C16" s="24">
        <v>10867</v>
      </c>
      <c r="D16" s="55" t="s">
        <v>36</v>
      </c>
      <c r="E16" s="53">
        <v>2472</v>
      </c>
      <c r="F16" s="55" t="s">
        <v>243</v>
      </c>
      <c r="G16" s="24" t="s">
        <v>13</v>
      </c>
      <c r="H16" s="24" t="s">
        <v>183</v>
      </c>
      <c r="I16" s="25" t="s">
        <v>240</v>
      </c>
      <c r="J16" s="24" t="s">
        <v>241</v>
      </c>
      <c r="K16" s="22">
        <v>2240</v>
      </c>
      <c r="L16" s="24">
        <v>152</v>
      </c>
      <c r="M16" s="22">
        <f>K16*L16</f>
        <v>340480</v>
      </c>
      <c r="N16" s="22">
        <f>M16</f>
        <v>340480</v>
      </c>
      <c r="O16" s="22">
        <v>0</v>
      </c>
      <c r="P16" s="22">
        <v>0</v>
      </c>
      <c r="Q16" s="22">
        <f>SUM($N16:$P16)</f>
        <v>340480</v>
      </c>
      <c r="R16" s="25" t="s">
        <v>244</v>
      </c>
    </row>
    <row r="17" spans="1:18" s="2" customFormat="1">
      <c r="A17" s="33"/>
      <c r="B17" s="35" t="s">
        <v>37</v>
      </c>
      <c r="C17" s="186"/>
      <c r="D17" s="54"/>
      <c r="E17" s="75"/>
      <c r="F17" s="54"/>
      <c r="G17" s="33"/>
      <c r="H17" s="33"/>
      <c r="I17" s="33"/>
      <c r="J17" s="33"/>
      <c r="K17" s="72"/>
      <c r="L17" s="33"/>
      <c r="M17" s="34">
        <f>SUM(M18:M18)</f>
        <v>805000</v>
      </c>
      <c r="N17" s="34">
        <f>SUM(N18:N18)</f>
        <v>805000</v>
      </c>
      <c r="O17" s="34">
        <f t="shared" ref="O17:Q17" si="9">SUM(O18:O18)</f>
        <v>0</v>
      </c>
      <c r="P17" s="34">
        <f t="shared" si="9"/>
        <v>0</v>
      </c>
      <c r="Q17" s="34">
        <f t="shared" si="9"/>
        <v>805000</v>
      </c>
      <c r="R17" s="54"/>
    </row>
    <row r="18" spans="1:18" s="2" customFormat="1" ht="43.5" customHeight="1">
      <c r="A18" s="6" t="s">
        <v>12</v>
      </c>
      <c r="B18" s="5">
        <v>1</v>
      </c>
      <c r="C18" s="5">
        <v>10868</v>
      </c>
      <c r="D18" s="30" t="s">
        <v>37</v>
      </c>
      <c r="E18" s="45">
        <v>10868</v>
      </c>
      <c r="F18" s="30" t="s">
        <v>37</v>
      </c>
      <c r="G18" s="5" t="s">
        <v>182</v>
      </c>
      <c r="H18" s="5" t="s">
        <v>183</v>
      </c>
      <c r="I18" s="6" t="s">
        <v>364</v>
      </c>
      <c r="J18" s="5" t="s">
        <v>185</v>
      </c>
      <c r="K18" s="165">
        <v>805000</v>
      </c>
      <c r="L18" s="170">
        <v>1</v>
      </c>
      <c r="M18" s="165">
        <f>K18*L18</f>
        <v>805000</v>
      </c>
      <c r="N18" s="27">
        <f>M18</f>
        <v>805000</v>
      </c>
      <c r="O18" s="27">
        <v>0</v>
      </c>
      <c r="P18" s="27">
        <v>0</v>
      </c>
      <c r="Q18" s="27">
        <f>SUM($N18:$P18)</f>
        <v>805000</v>
      </c>
      <c r="R18" s="169" t="s">
        <v>365</v>
      </c>
    </row>
    <row r="19" spans="1:18" s="59" customFormat="1">
      <c r="A19" s="69"/>
      <c r="B19" s="69" t="s">
        <v>38</v>
      </c>
      <c r="C19" s="70"/>
      <c r="D19" s="151"/>
      <c r="E19" s="152"/>
      <c r="F19" s="151"/>
      <c r="G19" s="70"/>
      <c r="H19" s="70"/>
      <c r="I19" s="71"/>
      <c r="J19" s="70"/>
      <c r="K19" s="162"/>
      <c r="L19" s="70"/>
      <c r="M19" s="178">
        <f>SUM(M20:M24)</f>
        <v>1650000</v>
      </c>
      <c r="N19" s="178">
        <f>SUM(N20:N24)</f>
        <v>1650000</v>
      </c>
      <c r="O19" s="178">
        <f t="shared" ref="O19:Q19" si="10">SUM(O20:O24)</f>
        <v>0</v>
      </c>
      <c r="P19" s="178">
        <f t="shared" si="10"/>
        <v>0</v>
      </c>
      <c r="Q19" s="178">
        <f t="shared" si="10"/>
        <v>1650000</v>
      </c>
      <c r="R19" s="71"/>
    </row>
    <row r="20" spans="1:18" s="4" customFormat="1" ht="43.5" customHeight="1">
      <c r="A20" s="18" t="s">
        <v>12</v>
      </c>
      <c r="B20" s="17">
        <v>1</v>
      </c>
      <c r="C20" s="17">
        <v>10869</v>
      </c>
      <c r="D20" s="187" t="s">
        <v>38</v>
      </c>
      <c r="E20" s="16">
        <v>2488</v>
      </c>
      <c r="F20" s="36" t="s">
        <v>207</v>
      </c>
      <c r="G20" s="17" t="s">
        <v>13</v>
      </c>
      <c r="H20" s="17" t="s">
        <v>14</v>
      </c>
      <c r="I20" s="19" t="s">
        <v>208</v>
      </c>
      <c r="J20" s="17" t="s">
        <v>46</v>
      </c>
      <c r="K20" s="28">
        <v>250000</v>
      </c>
      <c r="L20" s="176">
        <v>1</v>
      </c>
      <c r="M20" s="28">
        <f t="shared" ref="M20:M24" si="11">K20*L20</f>
        <v>250000</v>
      </c>
      <c r="N20" s="28">
        <f t="shared" ref="N20:N24" si="12">M20</f>
        <v>250000</v>
      </c>
      <c r="O20" s="28">
        <v>0</v>
      </c>
      <c r="P20" s="28">
        <v>0</v>
      </c>
      <c r="Q20" s="28">
        <f t="shared" ref="Q20:Q24" si="13">SUM($N20:$P20)</f>
        <v>250000</v>
      </c>
      <c r="R20" s="177" t="s">
        <v>209</v>
      </c>
    </row>
    <row r="21" spans="1:18" s="4" customFormat="1" ht="43.5" customHeight="1">
      <c r="A21" s="18" t="s">
        <v>12</v>
      </c>
      <c r="B21" s="17">
        <v>2</v>
      </c>
      <c r="C21" s="17">
        <v>10869</v>
      </c>
      <c r="D21" s="187" t="s">
        <v>38</v>
      </c>
      <c r="E21" s="16">
        <v>2496</v>
      </c>
      <c r="F21" s="36" t="s">
        <v>210</v>
      </c>
      <c r="G21" s="17" t="s">
        <v>13</v>
      </c>
      <c r="H21" s="17" t="s">
        <v>14</v>
      </c>
      <c r="I21" s="19" t="s">
        <v>211</v>
      </c>
      <c r="J21" s="17" t="s">
        <v>46</v>
      </c>
      <c r="K21" s="28">
        <v>350000</v>
      </c>
      <c r="L21" s="176">
        <v>1</v>
      </c>
      <c r="M21" s="28">
        <f t="shared" si="11"/>
        <v>350000</v>
      </c>
      <c r="N21" s="28">
        <f t="shared" si="12"/>
        <v>350000</v>
      </c>
      <c r="O21" s="28">
        <v>0</v>
      </c>
      <c r="P21" s="28">
        <v>0</v>
      </c>
      <c r="Q21" s="28">
        <f t="shared" si="13"/>
        <v>350000</v>
      </c>
      <c r="R21" s="177" t="s">
        <v>212</v>
      </c>
    </row>
    <row r="22" spans="1:18" s="4" customFormat="1" ht="43.5" customHeight="1">
      <c r="A22" s="18" t="s">
        <v>12</v>
      </c>
      <c r="B22" s="17">
        <v>3</v>
      </c>
      <c r="C22" s="17">
        <v>10869</v>
      </c>
      <c r="D22" s="187" t="s">
        <v>38</v>
      </c>
      <c r="E22" s="16">
        <v>21289</v>
      </c>
      <c r="F22" s="36" t="s">
        <v>130</v>
      </c>
      <c r="G22" s="17" t="s">
        <v>13</v>
      </c>
      <c r="H22" s="17" t="s">
        <v>14</v>
      </c>
      <c r="I22" s="19" t="s">
        <v>213</v>
      </c>
      <c r="J22" s="17" t="s">
        <v>46</v>
      </c>
      <c r="K22" s="28">
        <v>350000</v>
      </c>
      <c r="L22" s="176">
        <v>1</v>
      </c>
      <c r="M22" s="28">
        <f t="shared" si="11"/>
        <v>350000</v>
      </c>
      <c r="N22" s="28">
        <f t="shared" si="12"/>
        <v>350000</v>
      </c>
      <c r="O22" s="28">
        <v>0</v>
      </c>
      <c r="P22" s="28">
        <v>0</v>
      </c>
      <c r="Q22" s="28">
        <f t="shared" si="13"/>
        <v>350000</v>
      </c>
      <c r="R22" s="177" t="s">
        <v>214</v>
      </c>
    </row>
    <row r="23" spans="1:18" s="4" customFormat="1" ht="43.5" customHeight="1">
      <c r="A23" s="18" t="s">
        <v>12</v>
      </c>
      <c r="B23" s="17">
        <v>4</v>
      </c>
      <c r="C23" s="17">
        <v>10869</v>
      </c>
      <c r="D23" s="187" t="s">
        <v>38</v>
      </c>
      <c r="E23" s="16">
        <v>2486</v>
      </c>
      <c r="F23" s="36" t="s">
        <v>215</v>
      </c>
      <c r="G23" s="17" t="s">
        <v>13</v>
      </c>
      <c r="H23" s="17" t="s">
        <v>14</v>
      </c>
      <c r="I23" s="19" t="s">
        <v>216</v>
      </c>
      <c r="J23" s="17" t="s">
        <v>46</v>
      </c>
      <c r="K23" s="28">
        <v>350000</v>
      </c>
      <c r="L23" s="176">
        <v>1</v>
      </c>
      <c r="M23" s="28">
        <f t="shared" si="11"/>
        <v>350000</v>
      </c>
      <c r="N23" s="28">
        <f t="shared" si="12"/>
        <v>350000</v>
      </c>
      <c r="O23" s="28">
        <v>0</v>
      </c>
      <c r="P23" s="28">
        <v>0</v>
      </c>
      <c r="Q23" s="28">
        <f t="shared" si="13"/>
        <v>350000</v>
      </c>
      <c r="R23" s="177" t="s">
        <v>217</v>
      </c>
    </row>
    <row r="24" spans="1:18" s="4" customFormat="1" ht="43.5" customHeight="1">
      <c r="A24" s="18" t="s">
        <v>12</v>
      </c>
      <c r="B24" s="17">
        <v>5</v>
      </c>
      <c r="C24" s="17">
        <v>10869</v>
      </c>
      <c r="D24" s="187" t="s">
        <v>38</v>
      </c>
      <c r="E24" s="16">
        <v>2492</v>
      </c>
      <c r="F24" s="36" t="s">
        <v>180</v>
      </c>
      <c r="G24" s="17" t="s">
        <v>13</v>
      </c>
      <c r="H24" s="17" t="s">
        <v>14</v>
      </c>
      <c r="I24" s="19" t="s">
        <v>181</v>
      </c>
      <c r="J24" s="17" t="s">
        <v>46</v>
      </c>
      <c r="K24" s="28">
        <v>350000</v>
      </c>
      <c r="L24" s="176">
        <v>1</v>
      </c>
      <c r="M24" s="28">
        <f t="shared" si="11"/>
        <v>350000</v>
      </c>
      <c r="N24" s="28">
        <f t="shared" si="12"/>
        <v>350000</v>
      </c>
      <c r="O24" s="28">
        <v>0</v>
      </c>
      <c r="P24" s="28">
        <v>0</v>
      </c>
      <c r="Q24" s="28">
        <f t="shared" si="13"/>
        <v>350000</v>
      </c>
      <c r="R24" s="177" t="s">
        <v>218</v>
      </c>
    </row>
    <row r="25" spans="1:18">
      <c r="A25" s="39"/>
      <c r="B25" s="39" t="s">
        <v>39</v>
      </c>
      <c r="C25" s="40"/>
      <c r="D25" s="57"/>
      <c r="E25" s="152"/>
      <c r="F25" s="57"/>
      <c r="G25" s="40"/>
      <c r="H25" s="40"/>
      <c r="I25" s="163"/>
      <c r="J25" s="40"/>
      <c r="K25" s="41"/>
      <c r="L25" s="40"/>
      <c r="M25" s="164">
        <f>SUM(M26:M27)</f>
        <v>628440.82000000007</v>
      </c>
      <c r="N25" s="164">
        <f t="shared" ref="N25:Q25" si="14">SUM(N26:N27)</f>
        <v>628440.82000000007</v>
      </c>
      <c r="O25" s="164">
        <f t="shared" si="14"/>
        <v>0</v>
      </c>
      <c r="P25" s="164">
        <f t="shared" si="14"/>
        <v>0</v>
      </c>
      <c r="Q25" s="164">
        <f t="shared" si="14"/>
        <v>628440.82000000007</v>
      </c>
      <c r="R25" s="39"/>
    </row>
    <row r="26" spans="1:18" s="4" customFormat="1" ht="43.5" customHeight="1">
      <c r="A26" s="6" t="s">
        <v>12</v>
      </c>
      <c r="B26" s="5">
        <v>1</v>
      </c>
      <c r="C26" s="5">
        <v>10870</v>
      </c>
      <c r="D26" s="30" t="s">
        <v>39</v>
      </c>
      <c r="E26" s="45">
        <v>2510</v>
      </c>
      <c r="F26" s="30" t="s">
        <v>605</v>
      </c>
      <c r="G26" s="5" t="s">
        <v>395</v>
      </c>
      <c r="H26" s="5" t="s">
        <v>14</v>
      </c>
      <c r="I26" s="30" t="s">
        <v>606</v>
      </c>
      <c r="J26" s="5" t="s">
        <v>258</v>
      </c>
      <c r="K26" s="65">
        <v>277797</v>
      </c>
      <c r="L26" s="175">
        <v>1</v>
      </c>
      <c r="M26" s="42">
        <f t="shared" ref="M26:M27" si="15">K26*L26</f>
        <v>277797</v>
      </c>
      <c r="N26" s="42">
        <f t="shared" ref="N26:N27" si="16">M26</f>
        <v>277797</v>
      </c>
      <c r="O26" s="42">
        <v>0</v>
      </c>
      <c r="P26" s="27">
        <v>0</v>
      </c>
      <c r="Q26" s="42">
        <f t="shared" ref="Q26:Q27" si="17">SUM($N26:$P26)</f>
        <v>277797</v>
      </c>
      <c r="R26" s="173" t="s">
        <v>607</v>
      </c>
    </row>
    <row r="27" spans="1:18" s="4" customFormat="1" ht="43.5" customHeight="1">
      <c r="A27" s="6" t="s">
        <v>12</v>
      </c>
      <c r="B27" s="5">
        <v>2</v>
      </c>
      <c r="C27" s="5">
        <v>10870</v>
      </c>
      <c r="D27" s="30" t="s">
        <v>39</v>
      </c>
      <c r="E27" s="45">
        <v>10209</v>
      </c>
      <c r="F27" s="30" t="s">
        <v>595</v>
      </c>
      <c r="G27" s="5" t="s">
        <v>395</v>
      </c>
      <c r="H27" s="5" t="s">
        <v>14</v>
      </c>
      <c r="I27" s="6" t="s">
        <v>606</v>
      </c>
      <c r="J27" s="5" t="s">
        <v>258</v>
      </c>
      <c r="K27" s="27">
        <v>350643.82</v>
      </c>
      <c r="L27" s="175">
        <v>1</v>
      </c>
      <c r="M27" s="27">
        <f t="shared" si="15"/>
        <v>350643.82</v>
      </c>
      <c r="N27" s="27">
        <f t="shared" si="16"/>
        <v>350643.82</v>
      </c>
      <c r="O27" s="27">
        <v>0</v>
      </c>
      <c r="P27" s="27">
        <v>0</v>
      </c>
      <c r="Q27" s="27">
        <f t="shared" si="17"/>
        <v>350643.82</v>
      </c>
      <c r="R27" s="169" t="s">
        <v>608</v>
      </c>
    </row>
    <row r="28" spans="1:18">
      <c r="A28" s="39"/>
      <c r="B28" s="39" t="s">
        <v>40</v>
      </c>
      <c r="C28" s="40"/>
      <c r="D28" s="57"/>
      <c r="E28" s="152"/>
      <c r="F28" s="57"/>
      <c r="G28" s="40"/>
      <c r="H28" s="40"/>
      <c r="I28" s="163"/>
      <c r="J28" s="40"/>
      <c r="K28" s="41"/>
      <c r="L28" s="40"/>
      <c r="M28" s="164">
        <f>SUM(M29:M32)</f>
        <v>1069850</v>
      </c>
      <c r="N28" s="164">
        <f t="shared" ref="N28:Q28" si="18">SUM(N29:N32)</f>
        <v>1069850</v>
      </c>
      <c r="O28" s="164">
        <f t="shared" si="18"/>
        <v>0</v>
      </c>
      <c r="P28" s="164">
        <f t="shared" si="18"/>
        <v>0</v>
      </c>
      <c r="Q28" s="164">
        <f t="shared" si="18"/>
        <v>1069850</v>
      </c>
      <c r="R28" s="39"/>
    </row>
    <row r="29" spans="1:18" ht="43.5" customHeight="1">
      <c r="A29" s="6" t="s">
        <v>12</v>
      </c>
      <c r="B29" s="5">
        <v>1</v>
      </c>
      <c r="C29" s="37">
        <v>13817</v>
      </c>
      <c r="D29" s="30" t="s">
        <v>40</v>
      </c>
      <c r="E29" s="166">
        <v>13817</v>
      </c>
      <c r="F29" s="30" t="s">
        <v>40</v>
      </c>
      <c r="G29" s="38" t="s">
        <v>13</v>
      </c>
      <c r="H29" s="5" t="s">
        <v>14</v>
      </c>
      <c r="I29" s="44" t="s">
        <v>648</v>
      </c>
      <c r="J29" s="38" t="s">
        <v>649</v>
      </c>
      <c r="K29" s="32">
        <v>870</v>
      </c>
      <c r="L29" s="172">
        <v>360</v>
      </c>
      <c r="M29" s="43">
        <f t="shared" ref="M29:M32" si="19">K29*L29</f>
        <v>313200</v>
      </c>
      <c r="N29" s="43">
        <f t="shared" ref="N29:N32" si="20">M29</f>
        <v>313200</v>
      </c>
      <c r="O29" s="32">
        <v>0</v>
      </c>
      <c r="P29" s="32">
        <v>0</v>
      </c>
      <c r="Q29" s="32">
        <f t="shared" ref="Q29:Q32" si="21">SUM($N29:$P29)</f>
        <v>313200</v>
      </c>
      <c r="R29" s="173" t="s">
        <v>650</v>
      </c>
    </row>
    <row r="30" spans="1:18" ht="43.5" customHeight="1">
      <c r="A30" s="6" t="s">
        <v>12</v>
      </c>
      <c r="B30" s="5">
        <v>2</v>
      </c>
      <c r="C30" s="37">
        <v>13817</v>
      </c>
      <c r="D30" s="30" t="s">
        <v>40</v>
      </c>
      <c r="E30" s="166">
        <v>13817</v>
      </c>
      <c r="F30" s="30" t="s">
        <v>40</v>
      </c>
      <c r="G30" s="5" t="s">
        <v>182</v>
      </c>
      <c r="H30" s="5" t="s">
        <v>183</v>
      </c>
      <c r="I30" s="44" t="s">
        <v>651</v>
      </c>
      <c r="J30" s="5" t="s">
        <v>185</v>
      </c>
      <c r="K30" s="48">
        <v>450000</v>
      </c>
      <c r="L30" s="170">
        <v>1</v>
      </c>
      <c r="M30" s="48">
        <f t="shared" si="19"/>
        <v>450000</v>
      </c>
      <c r="N30" s="47">
        <f t="shared" si="20"/>
        <v>450000</v>
      </c>
      <c r="O30" s="32">
        <v>0</v>
      </c>
      <c r="P30" s="32">
        <v>0</v>
      </c>
      <c r="Q30" s="32">
        <f t="shared" si="21"/>
        <v>450000</v>
      </c>
      <c r="R30" s="174" t="s">
        <v>652</v>
      </c>
    </row>
    <row r="31" spans="1:18" ht="43.5" customHeight="1">
      <c r="A31" s="6" t="s">
        <v>12</v>
      </c>
      <c r="B31" s="5">
        <v>3</v>
      </c>
      <c r="C31" s="37">
        <v>13817</v>
      </c>
      <c r="D31" s="30" t="s">
        <v>40</v>
      </c>
      <c r="E31" s="166">
        <v>13817</v>
      </c>
      <c r="F31" s="30" t="s">
        <v>40</v>
      </c>
      <c r="G31" s="5" t="s">
        <v>182</v>
      </c>
      <c r="H31" s="5" t="s">
        <v>183</v>
      </c>
      <c r="I31" s="44" t="s">
        <v>653</v>
      </c>
      <c r="J31" s="38" t="s">
        <v>185</v>
      </c>
      <c r="K31" s="32">
        <v>25000</v>
      </c>
      <c r="L31" s="172">
        <v>2</v>
      </c>
      <c r="M31" s="48">
        <f t="shared" si="19"/>
        <v>50000</v>
      </c>
      <c r="N31" s="47">
        <f t="shared" si="20"/>
        <v>50000</v>
      </c>
      <c r="O31" s="32">
        <v>0</v>
      </c>
      <c r="P31" s="32">
        <v>0</v>
      </c>
      <c r="Q31" s="32">
        <f t="shared" si="21"/>
        <v>50000</v>
      </c>
      <c r="R31" s="174" t="s">
        <v>654</v>
      </c>
    </row>
    <row r="32" spans="1:18" ht="43.5" customHeight="1">
      <c r="A32" s="6" t="s">
        <v>12</v>
      </c>
      <c r="B32" s="5">
        <v>4</v>
      </c>
      <c r="C32" s="38">
        <v>13817</v>
      </c>
      <c r="D32" s="30" t="s">
        <v>40</v>
      </c>
      <c r="E32" s="31">
        <v>2520</v>
      </c>
      <c r="F32" s="30" t="s">
        <v>619</v>
      </c>
      <c r="G32" s="5" t="s">
        <v>13</v>
      </c>
      <c r="H32" s="5" t="s">
        <v>14</v>
      </c>
      <c r="I32" s="44" t="s">
        <v>646</v>
      </c>
      <c r="J32" s="5" t="s">
        <v>655</v>
      </c>
      <c r="K32" s="27">
        <v>870</v>
      </c>
      <c r="L32" s="170">
        <v>295</v>
      </c>
      <c r="M32" s="27">
        <f t="shared" si="19"/>
        <v>256650</v>
      </c>
      <c r="N32" s="42">
        <f t="shared" si="20"/>
        <v>256650</v>
      </c>
      <c r="O32" s="27">
        <v>0</v>
      </c>
      <c r="P32" s="27">
        <v>0</v>
      </c>
      <c r="Q32" s="32">
        <f t="shared" si="21"/>
        <v>256650</v>
      </c>
      <c r="R32" s="169" t="s">
        <v>656</v>
      </c>
    </row>
    <row r="33" spans="1:18" s="15" customFormat="1">
      <c r="A33" s="39"/>
      <c r="B33" s="39" t="s">
        <v>41</v>
      </c>
      <c r="C33" s="40"/>
      <c r="D33" s="57"/>
      <c r="E33" s="152"/>
      <c r="F33" s="57"/>
      <c r="G33" s="40"/>
      <c r="H33" s="40"/>
      <c r="I33" s="163"/>
      <c r="J33" s="40"/>
      <c r="K33" s="41"/>
      <c r="L33" s="40"/>
      <c r="M33" s="164">
        <f>SUM(M34:M36)</f>
        <v>365400</v>
      </c>
      <c r="N33" s="164">
        <f>SUM(N34:N36)</f>
        <v>365400</v>
      </c>
      <c r="O33" s="164">
        <f t="shared" ref="O33:Q33" si="22">SUM(O34:O36)</f>
        <v>0</v>
      </c>
      <c r="P33" s="164">
        <f t="shared" si="22"/>
        <v>0</v>
      </c>
      <c r="Q33" s="164">
        <f t="shared" si="22"/>
        <v>365400</v>
      </c>
      <c r="R33" s="39"/>
    </row>
    <row r="34" spans="1:18" ht="43.5" customHeight="1">
      <c r="A34" s="6" t="s">
        <v>12</v>
      </c>
      <c r="B34" s="5">
        <v>1</v>
      </c>
      <c r="C34" s="5">
        <v>28849</v>
      </c>
      <c r="D34" s="30" t="s">
        <v>41</v>
      </c>
      <c r="E34" s="45">
        <v>28849</v>
      </c>
      <c r="F34" s="30" t="s">
        <v>41</v>
      </c>
      <c r="G34" s="5" t="s">
        <v>182</v>
      </c>
      <c r="H34" s="5" t="s">
        <v>183</v>
      </c>
      <c r="I34" s="6" t="s">
        <v>400</v>
      </c>
      <c r="J34" s="5" t="s">
        <v>235</v>
      </c>
      <c r="K34" s="27">
        <v>100000</v>
      </c>
      <c r="L34" s="192">
        <v>1</v>
      </c>
      <c r="M34" s="27">
        <f t="shared" ref="M34:M36" si="23">K34*L34</f>
        <v>100000</v>
      </c>
      <c r="N34" s="27">
        <f t="shared" ref="N34:N36" si="24">M34</f>
        <v>100000</v>
      </c>
      <c r="O34" s="27">
        <v>0</v>
      </c>
      <c r="P34" s="27">
        <v>0</v>
      </c>
      <c r="Q34" s="27">
        <f t="shared" ref="Q34:Q36" si="25">SUM($N34:$P34)</f>
        <v>100000</v>
      </c>
      <c r="R34" s="167" t="s">
        <v>401</v>
      </c>
    </row>
    <row r="35" spans="1:18" ht="43.5" customHeight="1">
      <c r="A35" s="63" t="s">
        <v>12</v>
      </c>
      <c r="B35" s="157">
        <v>2</v>
      </c>
      <c r="C35" s="5">
        <v>28849</v>
      </c>
      <c r="D35" s="30" t="s">
        <v>41</v>
      </c>
      <c r="E35" s="45">
        <v>28849</v>
      </c>
      <c r="F35" s="30" t="s">
        <v>41</v>
      </c>
      <c r="G35" s="157" t="s">
        <v>182</v>
      </c>
      <c r="H35" s="157" t="s">
        <v>183</v>
      </c>
      <c r="I35" s="63" t="s">
        <v>402</v>
      </c>
      <c r="J35" s="157" t="s">
        <v>190</v>
      </c>
      <c r="K35" s="168">
        <v>168400</v>
      </c>
      <c r="L35" s="193">
        <v>1</v>
      </c>
      <c r="M35" s="168">
        <f t="shared" si="23"/>
        <v>168400</v>
      </c>
      <c r="N35" s="168">
        <f t="shared" si="24"/>
        <v>168400</v>
      </c>
      <c r="O35" s="168">
        <v>0</v>
      </c>
      <c r="P35" s="168">
        <v>0</v>
      </c>
      <c r="Q35" s="168">
        <f t="shared" si="25"/>
        <v>168400</v>
      </c>
      <c r="R35" s="167" t="s">
        <v>403</v>
      </c>
    </row>
    <row r="36" spans="1:18" ht="43.5" customHeight="1">
      <c r="A36" s="6" t="s">
        <v>12</v>
      </c>
      <c r="B36" s="5">
        <v>3</v>
      </c>
      <c r="C36" s="5">
        <v>28849</v>
      </c>
      <c r="D36" s="30" t="s">
        <v>41</v>
      </c>
      <c r="E36" s="45">
        <v>28849</v>
      </c>
      <c r="F36" s="30" t="s">
        <v>41</v>
      </c>
      <c r="G36" s="5" t="s">
        <v>182</v>
      </c>
      <c r="H36" s="5" t="s">
        <v>183</v>
      </c>
      <c r="I36" s="21" t="s">
        <v>404</v>
      </c>
      <c r="J36" s="5" t="s">
        <v>185</v>
      </c>
      <c r="K36" s="27">
        <v>97000</v>
      </c>
      <c r="L36" s="192">
        <v>1</v>
      </c>
      <c r="M36" s="27">
        <f t="shared" si="23"/>
        <v>97000</v>
      </c>
      <c r="N36" s="27">
        <f t="shared" si="24"/>
        <v>97000</v>
      </c>
      <c r="O36" s="27">
        <v>0</v>
      </c>
      <c r="P36" s="27">
        <v>0</v>
      </c>
      <c r="Q36" s="27">
        <f t="shared" si="25"/>
        <v>97000</v>
      </c>
      <c r="R36" s="169" t="s">
        <v>405</v>
      </c>
    </row>
    <row r="37" spans="1:18" s="15" customFormat="1">
      <c r="A37" s="49"/>
      <c r="B37" s="188" t="s">
        <v>42</v>
      </c>
      <c r="C37" s="50"/>
      <c r="D37" s="188"/>
      <c r="E37" s="73"/>
      <c r="F37" s="188"/>
      <c r="G37" s="50"/>
      <c r="H37" s="50"/>
      <c r="I37" s="51"/>
      <c r="J37" s="50"/>
      <c r="K37" s="60"/>
      <c r="L37" s="50"/>
      <c r="M37" s="171">
        <f>SUM(M38:M40)</f>
        <v>2825000</v>
      </c>
      <c r="N37" s="171">
        <f t="shared" ref="N37:Q37" si="26">SUM(N38:N40)</f>
        <v>2825000</v>
      </c>
      <c r="O37" s="171">
        <f t="shared" si="26"/>
        <v>0</v>
      </c>
      <c r="P37" s="171">
        <f t="shared" si="26"/>
        <v>0</v>
      </c>
      <c r="Q37" s="171">
        <f t="shared" si="26"/>
        <v>2825000</v>
      </c>
      <c r="R37" s="49"/>
    </row>
    <row r="38" spans="1:18" s="4" customFormat="1" ht="43.5" customHeight="1">
      <c r="A38" s="6" t="s">
        <v>12</v>
      </c>
      <c r="B38" s="5">
        <v>1</v>
      </c>
      <c r="C38" s="5">
        <v>28850</v>
      </c>
      <c r="D38" s="30" t="s">
        <v>42</v>
      </c>
      <c r="E38" s="45">
        <v>28850</v>
      </c>
      <c r="F38" s="30" t="s">
        <v>42</v>
      </c>
      <c r="G38" s="5" t="s">
        <v>182</v>
      </c>
      <c r="H38" s="5" t="s">
        <v>183</v>
      </c>
      <c r="I38" s="21" t="s">
        <v>291</v>
      </c>
      <c r="J38" s="5" t="s">
        <v>185</v>
      </c>
      <c r="K38" s="48">
        <v>805000</v>
      </c>
      <c r="L38" s="170">
        <v>1</v>
      </c>
      <c r="M38" s="48">
        <f t="shared" ref="M38:M40" si="27">K38*L38</f>
        <v>805000</v>
      </c>
      <c r="N38" s="48">
        <f t="shared" ref="N38:N40" si="28">M38</f>
        <v>805000</v>
      </c>
      <c r="O38" s="48">
        <v>0</v>
      </c>
      <c r="P38" s="48">
        <v>0</v>
      </c>
      <c r="Q38" s="48">
        <f t="shared" ref="Q38:Q40" si="29">SUM($N38:$P38)</f>
        <v>805000</v>
      </c>
      <c r="R38" s="169" t="s">
        <v>292</v>
      </c>
    </row>
    <row r="39" spans="1:18" s="4" customFormat="1" ht="43.5" customHeight="1">
      <c r="A39" s="6" t="s">
        <v>12</v>
      </c>
      <c r="B39" s="5">
        <v>2</v>
      </c>
      <c r="C39" s="5">
        <v>28850</v>
      </c>
      <c r="D39" s="30" t="s">
        <v>42</v>
      </c>
      <c r="E39" s="45">
        <v>28850</v>
      </c>
      <c r="F39" s="30" t="s">
        <v>42</v>
      </c>
      <c r="G39" s="5" t="s">
        <v>182</v>
      </c>
      <c r="H39" s="5" t="s">
        <v>183</v>
      </c>
      <c r="I39" s="21" t="s">
        <v>293</v>
      </c>
      <c r="J39" s="5" t="s">
        <v>185</v>
      </c>
      <c r="K39" s="48">
        <v>1240000</v>
      </c>
      <c r="L39" s="170">
        <v>1</v>
      </c>
      <c r="M39" s="48">
        <f t="shared" si="27"/>
        <v>1240000</v>
      </c>
      <c r="N39" s="48">
        <f t="shared" si="28"/>
        <v>1240000</v>
      </c>
      <c r="O39" s="48">
        <v>0</v>
      </c>
      <c r="P39" s="48">
        <v>0</v>
      </c>
      <c r="Q39" s="48">
        <f t="shared" si="29"/>
        <v>1240000</v>
      </c>
      <c r="R39" s="169" t="s">
        <v>294</v>
      </c>
    </row>
    <row r="40" spans="1:18" s="4" customFormat="1" ht="43.5" customHeight="1">
      <c r="A40" s="6" t="s">
        <v>12</v>
      </c>
      <c r="B40" s="5">
        <v>3</v>
      </c>
      <c r="C40" s="5">
        <v>28850</v>
      </c>
      <c r="D40" s="30" t="s">
        <v>42</v>
      </c>
      <c r="E40" s="45">
        <v>28850</v>
      </c>
      <c r="F40" s="30" t="s">
        <v>42</v>
      </c>
      <c r="G40" s="5" t="s">
        <v>182</v>
      </c>
      <c r="H40" s="5" t="s">
        <v>183</v>
      </c>
      <c r="I40" s="52" t="s">
        <v>296</v>
      </c>
      <c r="J40" s="5" t="s">
        <v>185</v>
      </c>
      <c r="K40" s="48">
        <v>130000</v>
      </c>
      <c r="L40" s="170">
        <v>6</v>
      </c>
      <c r="M40" s="48">
        <f t="shared" si="27"/>
        <v>780000</v>
      </c>
      <c r="N40" s="48">
        <f t="shared" si="28"/>
        <v>780000</v>
      </c>
      <c r="O40" s="48">
        <v>0</v>
      </c>
      <c r="P40" s="48">
        <v>0</v>
      </c>
      <c r="Q40" s="48">
        <f t="shared" si="29"/>
        <v>780000</v>
      </c>
      <c r="R40" s="169" t="s">
        <v>297</v>
      </c>
    </row>
  </sheetData>
  <mergeCells count="16">
    <mergeCell ref="A1:R1"/>
    <mergeCell ref="A2:R2"/>
    <mergeCell ref="N4:Q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23622047244094491" right="0.23622047244094491" top="0.74803149606299213" bottom="0.55118110236220474" header="0.31496062992125984" footer="0.31496062992125984"/>
  <pageSetup paperSize="9" scale="52" fitToHeight="0" orientation="landscape" r:id="rId1"/>
  <headerFooter scaleWithDoc="0"/>
  <rowBreaks count="2" manualBreakCount="2">
    <brk id="16" max="17" man="1"/>
    <brk id="27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F9911-7B1E-4395-B3C6-1E79232D4D22}">
  <sheetPr>
    <pageSetUpPr fitToPage="1"/>
  </sheetPr>
  <dimension ref="A1:S117"/>
  <sheetViews>
    <sheetView topLeftCell="A3" zoomScaleNormal="100" workbookViewId="0">
      <pane xSplit="6" ySplit="3" topLeftCell="G6" activePane="bottomRight" state="frozen"/>
      <selection activeCell="A3" sqref="A3"/>
      <selection pane="topRight" activeCell="G3" sqref="G3"/>
      <selection pane="bottomLeft" activeCell="A7" sqref="A7"/>
      <selection pane="bottomRight" activeCell="N12" sqref="N12"/>
    </sheetView>
  </sheetViews>
  <sheetFormatPr defaultColWidth="9" defaultRowHeight="21"/>
  <cols>
    <col min="1" max="1" width="6.69921875" style="1" customWidth="1"/>
    <col min="2" max="2" width="5.3984375" style="3" customWidth="1"/>
    <col min="3" max="3" width="12.69921875" style="3" bestFit="1" customWidth="1"/>
    <col min="4" max="4" width="10.8984375" style="1" customWidth="1"/>
    <col min="5" max="5" width="11.5" style="74" customWidth="1"/>
    <col min="6" max="6" width="13" style="1" customWidth="1"/>
    <col min="7" max="7" width="7" style="1" bestFit="1" customWidth="1"/>
    <col min="8" max="8" width="7.5" style="1" bestFit="1" customWidth="1"/>
    <col min="9" max="9" width="32.59765625" style="459" customWidth="1"/>
    <col min="10" max="10" width="5.3984375" style="3" customWidth="1"/>
    <col min="11" max="11" width="10.8984375" style="1" bestFit="1" customWidth="1"/>
    <col min="12" max="12" width="6.5" style="3" bestFit="1" customWidth="1"/>
    <col min="13" max="13" width="11.69921875" style="13" bestFit="1" customWidth="1"/>
    <col min="14" max="14" width="12" style="13" bestFit="1" customWidth="1"/>
    <col min="15" max="15" width="9.59765625" style="13" bestFit="1" customWidth="1"/>
    <col min="16" max="16" width="9.59765625" style="13" customWidth="1"/>
    <col min="17" max="17" width="11.69921875" style="13" bestFit="1" customWidth="1"/>
    <col min="18" max="18" width="46.59765625" style="1" customWidth="1"/>
    <col min="19" max="19" width="9.09765625" style="1" bestFit="1" customWidth="1"/>
    <col min="20" max="16384" width="9" style="1"/>
  </cols>
  <sheetData>
    <row r="1" spans="1:18" ht="27">
      <c r="A1" s="557" t="s">
        <v>27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</row>
    <row r="2" spans="1:18" ht="27">
      <c r="A2" s="557" t="s">
        <v>26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</row>
    <row r="3" spans="1:18">
      <c r="A3" s="40"/>
      <c r="B3" s="40"/>
      <c r="C3" s="40" t="s">
        <v>26</v>
      </c>
      <c r="D3" s="40"/>
      <c r="E3" s="152"/>
      <c r="F3" s="40"/>
      <c r="G3" s="40"/>
      <c r="H3" s="40"/>
      <c r="I3" s="452"/>
      <c r="J3" s="40"/>
      <c r="K3" s="40"/>
      <c r="L3" s="40"/>
      <c r="M3" s="194">
        <f>SUM(M6:M115)</f>
        <v>4554700</v>
      </c>
      <c r="N3" s="194">
        <f>SUM(N6:N18)</f>
        <v>3948300</v>
      </c>
      <c r="O3" s="194">
        <f>SUM(O6:O115)</f>
        <v>6400</v>
      </c>
      <c r="P3" s="194">
        <f>SUM(P6:P115)</f>
        <v>0</v>
      </c>
      <c r="Q3" s="194">
        <f>SUM(Q6:Q115)</f>
        <v>4554700</v>
      </c>
      <c r="R3" s="40"/>
    </row>
    <row r="4" spans="1:18" s="195" customFormat="1">
      <c r="A4" s="556" t="s">
        <v>0</v>
      </c>
      <c r="B4" s="556" t="s">
        <v>1</v>
      </c>
      <c r="C4" s="556" t="s">
        <v>20</v>
      </c>
      <c r="D4" s="556" t="s">
        <v>21</v>
      </c>
      <c r="E4" s="558" t="s">
        <v>22</v>
      </c>
      <c r="F4" s="556" t="s">
        <v>23</v>
      </c>
      <c r="G4" s="556" t="s">
        <v>730</v>
      </c>
      <c r="H4" s="556" t="s">
        <v>729</v>
      </c>
      <c r="I4" s="556" t="s">
        <v>4</v>
      </c>
      <c r="J4" s="556" t="s">
        <v>6</v>
      </c>
      <c r="K4" s="556" t="s">
        <v>690</v>
      </c>
      <c r="L4" s="560" t="s">
        <v>5</v>
      </c>
      <c r="M4" s="559" t="s">
        <v>8</v>
      </c>
      <c r="N4" s="559" t="s">
        <v>9</v>
      </c>
      <c r="O4" s="559"/>
      <c r="P4" s="559"/>
      <c r="Q4" s="559"/>
      <c r="R4" s="67" t="s">
        <v>10</v>
      </c>
    </row>
    <row r="5" spans="1:18" s="195" customFormat="1" ht="37.5" customHeight="1">
      <c r="A5" s="556"/>
      <c r="B5" s="556"/>
      <c r="C5" s="556"/>
      <c r="D5" s="556"/>
      <c r="E5" s="558"/>
      <c r="F5" s="556"/>
      <c r="G5" s="556"/>
      <c r="H5" s="556"/>
      <c r="I5" s="556"/>
      <c r="J5" s="556"/>
      <c r="K5" s="556"/>
      <c r="L5" s="560"/>
      <c r="M5" s="559"/>
      <c r="N5" s="26" t="s">
        <v>11</v>
      </c>
      <c r="O5" s="26" t="s">
        <v>15</v>
      </c>
      <c r="P5" s="26" t="s">
        <v>16</v>
      </c>
      <c r="Q5" s="26" t="s">
        <v>17</v>
      </c>
      <c r="R5" s="267" t="s">
        <v>18</v>
      </c>
    </row>
    <row r="6" spans="1:18" s="4" customFormat="1" ht="43.5" customHeight="1">
      <c r="A6" s="6" t="s">
        <v>12</v>
      </c>
      <c r="B6" s="5"/>
      <c r="C6" s="5">
        <v>10867</v>
      </c>
      <c r="D6" s="6" t="s">
        <v>36</v>
      </c>
      <c r="E6" s="5">
        <v>10867</v>
      </c>
      <c r="F6" s="6" t="s">
        <v>36</v>
      </c>
      <c r="G6" s="6"/>
      <c r="H6" s="21"/>
      <c r="I6" s="44" t="s">
        <v>702</v>
      </c>
      <c r="J6" s="5" t="s">
        <v>185</v>
      </c>
      <c r="K6" s="62">
        <v>1200000</v>
      </c>
      <c r="L6" s="170">
        <v>1</v>
      </c>
      <c r="M6" s="48">
        <f t="shared" ref="M6:M10" si="0">$K6*$L6</f>
        <v>1200000</v>
      </c>
      <c r="N6" s="48">
        <f t="shared" ref="N6:N10" si="1">M6</f>
        <v>1200000</v>
      </c>
      <c r="O6" s="48"/>
      <c r="P6" s="48"/>
      <c r="Q6" s="48">
        <f t="shared" ref="Q6:Q10" si="2">SUM($N6:$P6)</f>
        <v>1200000</v>
      </c>
      <c r="R6" s="169"/>
    </row>
    <row r="7" spans="1:18" s="4" customFormat="1" ht="43.5" customHeight="1">
      <c r="A7" s="6" t="s">
        <v>12</v>
      </c>
      <c r="B7" s="5"/>
      <c r="C7" s="5">
        <v>13817</v>
      </c>
      <c r="D7" s="6" t="s">
        <v>40</v>
      </c>
      <c r="E7" s="5">
        <v>13817</v>
      </c>
      <c r="F7" s="6" t="s">
        <v>40</v>
      </c>
      <c r="G7" s="6"/>
      <c r="H7" s="21"/>
      <c r="I7" s="44" t="s">
        <v>702</v>
      </c>
      <c r="J7" s="5" t="s">
        <v>185</v>
      </c>
      <c r="K7" s="62">
        <v>1200000</v>
      </c>
      <c r="L7" s="170">
        <v>1</v>
      </c>
      <c r="M7" s="48">
        <f t="shared" si="0"/>
        <v>1200000</v>
      </c>
      <c r="N7" s="48">
        <f t="shared" si="1"/>
        <v>1200000</v>
      </c>
      <c r="O7" s="48"/>
      <c r="P7" s="48"/>
      <c r="Q7" s="48">
        <f t="shared" si="2"/>
        <v>1200000</v>
      </c>
      <c r="R7" s="169"/>
    </row>
    <row r="8" spans="1:18" s="196" customFormat="1" ht="43.5" customHeight="1">
      <c r="A8" s="6" t="s">
        <v>12</v>
      </c>
      <c r="B8" s="5">
        <v>1</v>
      </c>
      <c r="C8" s="5">
        <v>10868</v>
      </c>
      <c r="D8" s="5" t="s">
        <v>37</v>
      </c>
      <c r="E8" s="45">
        <v>10868</v>
      </c>
      <c r="F8" s="30" t="s">
        <v>37</v>
      </c>
      <c r="G8" s="6" t="s">
        <v>182</v>
      </c>
      <c r="H8" s="6" t="s">
        <v>183</v>
      </c>
      <c r="I8" s="455" t="s">
        <v>809</v>
      </c>
      <c r="J8" s="5" t="s">
        <v>190</v>
      </c>
      <c r="K8" s="27">
        <v>140000</v>
      </c>
      <c r="L8" s="170">
        <v>1</v>
      </c>
      <c r="M8" s="27">
        <f t="shared" si="0"/>
        <v>140000</v>
      </c>
      <c r="N8" s="48">
        <f t="shared" si="1"/>
        <v>140000</v>
      </c>
      <c r="O8" s="27"/>
      <c r="P8" s="27"/>
      <c r="Q8" s="27">
        <f t="shared" si="2"/>
        <v>140000</v>
      </c>
      <c r="R8" s="169" t="s">
        <v>345</v>
      </c>
    </row>
    <row r="9" spans="1:18" s="196" customFormat="1" ht="43.5" customHeight="1">
      <c r="A9" s="6" t="s">
        <v>12</v>
      </c>
      <c r="B9" s="5">
        <v>2</v>
      </c>
      <c r="C9" s="5">
        <v>10868</v>
      </c>
      <c r="D9" s="5" t="s">
        <v>37</v>
      </c>
      <c r="E9" s="45">
        <v>10868</v>
      </c>
      <c r="F9" s="30" t="s">
        <v>37</v>
      </c>
      <c r="G9" s="6" t="s">
        <v>182</v>
      </c>
      <c r="H9" s="6" t="s">
        <v>183</v>
      </c>
      <c r="I9" s="455" t="s">
        <v>346</v>
      </c>
      <c r="J9" s="5" t="s">
        <v>190</v>
      </c>
      <c r="K9" s="27">
        <v>500000</v>
      </c>
      <c r="L9" s="5">
        <v>1</v>
      </c>
      <c r="M9" s="27">
        <f t="shared" si="0"/>
        <v>500000</v>
      </c>
      <c r="N9" s="48">
        <f t="shared" si="1"/>
        <v>500000</v>
      </c>
      <c r="O9" s="27"/>
      <c r="P9" s="27"/>
      <c r="Q9" s="27">
        <f t="shared" si="2"/>
        <v>500000</v>
      </c>
      <c r="R9" s="21" t="s">
        <v>347</v>
      </c>
    </row>
    <row r="10" spans="1:18" s="196" customFormat="1" ht="43.5" customHeight="1">
      <c r="A10" s="6" t="s">
        <v>12</v>
      </c>
      <c r="B10" s="5">
        <v>3</v>
      </c>
      <c r="C10" s="5">
        <v>10868</v>
      </c>
      <c r="D10" s="5" t="s">
        <v>37</v>
      </c>
      <c r="E10" s="45">
        <v>10868</v>
      </c>
      <c r="F10" s="30" t="s">
        <v>37</v>
      </c>
      <c r="G10" s="6" t="s">
        <v>182</v>
      </c>
      <c r="H10" s="6" t="s">
        <v>183</v>
      </c>
      <c r="I10" s="456" t="s">
        <v>348</v>
      </c>
      <c r="J10" s="5" t="s">
        <v>185</v>
      </c>
      <c r="K10" s="27">
        <v>260000</v>
      </c>
      <c r="L10" s="5">
        <v>1</v>
      </c>
      <c r="M10" s="48">
        <f t="shared" si="0"/>
        <v>260000</v>
      </c>
      <c r="N10" s="48">
        <f t="shared" si="1"/>
        <v>260000</v>
      </c>
      <c r="O10" s="27"/>
      <c r="P10" s="27"/>
      <c r="Q10" s="27">
        <f t="shared" si="2"/>
        <v>260000</v>
      </c>
      <c r="R10" s="21" t="s">
        <v>19</v>
      </c>
    </row>
    <row r="11" spans="1:18" s="196" customFormat="1" ht="43.5" customHeight="1">
      <c r="A11" s="6"/>
      <c r="B11" s="5"/>
      <c r="C11" s="5"/>
      <c r="D11" s="5"/>
      <c r="E11" s="45"/>
      <c r="F11" s="30"/>
      <c r="G11" s="6"/>
      <c r="H11" s="6"/>
      <c r="I11" s="456"/>
      <c r="J11" s="5"/>
      <c r="K11" s="27"/>
      <c r="L11" s="5"/>
      <c r="M11" s="48"/>
      <c r="N11" s="48"/>
      <c r="O11" s="27"/>
      <c r="P11" s="27"/>
      <c r="Q11" s="27"/>
      <c r="R11" s="21"/>
    </row>
    <row r="12" spans="1:18" s="196" customFormat="1" ht="43.5" customHeight="1">
      <c r="A12" s="6"/>
      <c r="B12" s="5"/>
      <c r="C12" s="5"/>
      <c r="D12" s="5"/>
      <c r="E12" s="45"/>
      <c r="F12" s="30"/>
      <c r="G12" s="6"/>
      <c r="H12" s="6"/>
      <c r="I12" s="456"/>
      <c r="J12" s="5"/>
      <c r="K12" s="27"/>
      <c r="L12" s="5"/>
      <c r="M12" s="48"/>
      <c r="N12" s="48"/>
      <c r="O12" s="27"/>
      <c r="P12" s="27"/>
      <c r="Q12" s="27"/>
      <c r="R12" s="21"/>
    </row>
    <row r="13" spans="1:18" s="196" customFormat="1" ht="43.5" customHeight="1">
      <c r="A13" s="6"/>
      <c r="B13" s="5"/>
      <c r="C13" s="5"/>
      <c r="D13" s="5"/>
      <c r="E13" s="45"/>
      <c r="F13" s="30"/>
      <c r="G13" s="6"/>
      <c r="H13" s="6"/>
      <c r="I13" s="456"/>
      <c r="J13" s="5"/>
      <c r="K13" s="27"/>
      <c r="L13" s="5"/>
      <c r="M13" s="48"/>
      <c r="N13" s="48"/>
      <c r="O13" s="27"/>
      <c r="P13" s="27"/>
      <c r="Q13" s="27"/>
      <c r="R13" s="21"/>
    </row>
    <row r="14" spans="1:18" s="196" customFormat="1" ht="43.5" customHeight="1">
      <c r="A14" s="6"/>
      <c r="B14" s="5"/>
      <c r="C14" s="5"/>
      <c r="D14" s="5"/>
      <c r="E14" s="45"/>
      <c r="F14" s="30"/>
      <c r="G14" s="6"/>
      <c r="H14" s="6"/>
      <c r="I14" s="456"/>
      <c r="J14" s="5"/>
      <c r="K14" s="27"/>
      <c r="L14" s="5"/>
      <c r="M14" s="48"/>
      <c r="N14" s="48"/>
      <c r="O14" s="27"/>
      <c r="P14" s="27"/>
      <c r="Q14" s="27"/>
      <c r="R14" s="21"/>
    </row>
    <row r="15" spans="1:18" s="462" customFormat="1" ht="43.5" customHeight="1">
      <c r="A15" s="18" t="s">
        <v>12</v>
      </c>
      <c r="B15" s="17">
        <v>1</v>
      </c>
      <c r="C15" s="17">
        <v>10869</v>
      </c>
      <c r="D15" s="18" t="s">
        <v>38</v>
      </c>
      <c r="E15" s="17">
        <v>2493</v>
      </c>
      <c r="F15" s="19" t="s">
        <v>174</v>
      </c>
      <c r="G15" s="17" t="s">
        <v>13</v>
      </c>
      <c r="H15" s="17" t="s">
        <v>14</v>
      </c>
      <c r="I15" s="19" t="s">
        <v>810</v>
      </c>
      <c r="J15" s="17" t="s">
        <v>4</v>
      </c>
      <c r="K15" s="463">
        <v>400000</v>
      </c>
      <c r="L15" s="466">
        <v>1</v>
      </c>
      <c r="M15" s="463">
        <v>400000</v>
      </c>
      <c r="N15" s="463">
        <v>400000</v>
      </c>
      <c r="O15" s="460"/>
      <c r="P15" s="460"/>
      <c r="Q15" s="461">
        <f t="shared" ref="Q15:Q18" si="3">N15+O15</f>
        <v>400000</v>
      </c>
      <c r="R15" s="19" t="s">
        <v>203</v>
      </c>
    </row>
    <row r="16" spans="1:18" s="462" customFormat="1" ht="43.5" customHeight="1">
      <c r="A16" s="18" t="s">
        <v>12</v>
      </c>
      <c r="B16" s="17">
        <v>2</v>
      </c>
      <c r="C16" s="17">
        <v>10869</v>
      </c>
      <c r="D16" s="18" t="s">
        <v>38</v>
      </c>
      <c r="E16" s="18"/>
      <c r="F16" s="19" t="s">
        <v>811</v>
      </c>
      <c r="G16" s="17" t="s">
        <v>182</v>
      </c>
      <c r="H16" s="17" t="s">
        <v>183</v>
      </c>
      <c r="I16" s="19" t="s">
        <v>812</v>
      </c>
      <c r="J16" s="17" t="s">
        <v>185</v>
      </c>
      <c r="K16" s="463">
        <v>75000</v>
      </c>
      <c r="L16" s="466">
        <v>1</v>
      </c>
      <c r="M16" s="463">
        <v>75000</v>
      </c>
      <c r="N16" s="463">
        <v>75000</v>
      </c>
      <c r="O16" s="460"/>
      <c r="P16" s="460"/>
      <c r="Q16" s="461">
        <f t="shared" si="3"/>
        <v>75000</v>
      </c>
      <c r="R16" s="19" t="s">
        <v>813</v>
      </c>
    </row>
    <row r="17" spans="1:19" s="462" customFormat="1" ht="43.5" customHeight="1">
      <c r="A17" s="18" t="s">
        <v>12</v>
      </c>
      <c r="B17" s="17">
        <v>3</v>
      </c>
      <c r="C17" s="17">
        <v>10869</v>
      </c>
      <c r="D17" s="18" t="s">
        <v>38</v>
      </c>
      <c r="E17" s="17">
        <v>2493</v>
      </c>
      <c r="F17" s="19" t="s">
        <v>174</v>
      </c>
      <c r="G17" s="17" t="s">
        <v>182</v>
      </c>
      <c r="H17" s="17" t="s">
        <v>183</v>
      </c>
      <c r="I17" s="19" t="s">
        <v>814</v>
      </c>
      <c r="J17" s="17" t="s">
        <v>185</v>
      </c>
      <c r="K17" s="463">
        <v>98300</v>
      </c>
      <c r="L17" s="466">
        <v>1</v>
      </c>
      <c r="M17" s="463">
        <v>98300</v>
      </c>
      <c r="N17" s="463">
        <v>98300</v>
      </c>
      <c r="O17" s="460"/>
      <c r="P17" s="460"/>
      <c r="Q17" s="461">
        <f t="shared" si="3"/>
        <v>98300</v>
      </c>
      <c r="R17" s="19" t="s">
        <v>815</v>
      </c>
    </row>
    <row r="18" spans="1:19" s="465" customFormat="1" ht="43.5" customHeight="1">
      <c r="A18" s="18" t="s">
        <v>12</v>
      </c>
      <c r="B18" s="17">
        <v>4</v>
      </c>
      <c r="C18" s="17">
        <v>10869</v>
      </c>
      <c r="D18" s="18" t="s">
        <v>38</v>
      </c>
      <c r="E18" s="17">
        <v>2497</v>
      </c>
      <c r="F18" s="19" t="s">
        <v>44</v>
      </c>
      <c r="G18" s="17" t="s">
        <v>182</v>
      </c>
      <c r="H18" s="17" t="s">
        <v>183</v>
      </c>
      <c r="I18" s="19" t="s">
        <v>746</v>
      </c>
      <c r="J18" s="17" t="s">
        <v>4</v>
      </c>
      <c r="K18" s="463">
        <v>75000</v>
      </c>
      <c r="L18" s="464">
        <v>1</v>
      </c>
      <c r="M18" s="463">
        <v>75000</v>
      </c>
      <c r="N18" s="463">
        <v>75000</v>
      </c>
      <c r="O18" s="18"/>
      <c r="P18" s="18"/>
      <c r="Q18" s="461">
        <f t="shared" si="3"/>
        <v>75000</v>
      </c>
      <c r="R18" s="19" t="s">
        <v>816</v>
      </c>
    </row>
    <row r="19" spans="1:19" s="465" customFormat="1" ht="43.5" customHeight="1">
      <c r="A19" s="18"/>
      <c r="B19" s="17"/>
      <c r="C19" s="17"/>
      <c r="D19" s="18"/>
      <c r="E19" s="17"/>
      <c r="F19" s="19"/>
      <c r="G19" s="17"/>
      <c r="H19" s="17"/>
      <c r="I19" s="19"/>
      <c r="J19" s="17"/>
      <c r="K19" s="463"/>
      <c r="L19" s="520"/>
      <c r="M19" s="463"/>
      <c r="N19" s="463"/>
      <c r="O19" s="18"/>
      <c r="P19" s="18"/>
      <c r="Q19" s="461"/>
      <c r="R19" s="177"/>
    </row>
    <row r="20" spans="1:19" s="465" customFormat="1" ht="43.5" customHeight="1">
      <c r="A20" s="18"/>
      <c r="B20" s="17"/>
      <c r="C20" s="17"/>
      <c r="D20" s="18"/>
      <c r="E20" s="17"/>
      <c r="F20" s="19"/>
      <c r="G20" s="17"/>
      <c r="H20" s="17"/>
      <c r="I20" s="19"/>
      <c r="J20" s="17"/>
      <c r="K20" s="463"/>
      <c r="L20" s="520"/>
      <c r="M20" s="463"/>
      <c r="N20" s="463"/>
      <c r="O20" s="18"/>
      <c r="P20" s="18"/>
      <c r="Q20" s="461"/>
      <c r="R20" s="177"/>
    </row>
    <row r="21" spans="1:19" s="465" customFormat="1" ht="43.5" customHeight="1">
      <c r="A21" s="18"/>
      <c r="B21" s="17"/>
      <c r="C21" s="17"/>
      <c r="D21" s="18"/>
      <c r="E21" s="17"/>
      <c r="F21" s="19"/>
      <c r="G21" s="17"/>
      <c r="H21" s="17"/>
      <c r="I21" s="19"/>
      <c r="J21" s="17"/>
      <c r="K21" s="463"/>
      <c r="L21" s="520"/>
      <c r="M21" s="463"/>
      <c r="N21" s="463"/>
      <c r="O21" s="18"/>
      <c r="P21" s="18"/>
      <c r="Q21" s="461"/>
      <c r="R21" s="177"/>
    </row>
    <row r="22" spans="1:19" s="465" customFormat="1" ht="43.5" customHeight="1">
      <c r="A22" s="18"/>
      <c r="B22" s="17"/>
      <c r="C22" s="17"/>
      <c r="D22" s="18"/>
      <c r="E22" s="17"/>
      <c r="F22" s="19"/>
      <c r="G22" s="17"/>
      <c r="H22" s="17"/>
      <c r="I22" s="19"/>
      <c r="J22" s="17"/>
      <c r="K22" s="463"/>
      <c r="L22" s="520"/>
      <c r="M22" s="463"/>
      <c r="N22" s="463"/>
      <c r="O22" s="18"/>
      <c r="P22" s="18"/>
      <c r="Q22" s="461"/>
      <c r="R22" s="177"/>
    </row>
    <row r="23" spans="1:19" s="465" customFormat="1" ht="43.5" customHeight="1">
      <c r="A23" s="18"/>
      <c r="B23" s="17"/>
      <c r="C23" s="17"/>
      <c r="D23" s="18"/>
      <c r="E23" s="17"/>
      <c r="F23" s="19"/>
      <c r="G23" s="17"/>
      <c r="H23" s="17"/>
      <c r="I23" s="19"/>
      <c r="J23" s="17"/>
      <c r="K23" s="463"/>
      <c r="L23" s="520"/>
      <c r="M23" s="463"/>
      <c r="N23" s="463"/>
      <c r="O23" s="18"/>
      <c r="P23" s="18"/>
      <c r="Q23" s="461"/>
      <c r="R23" s="177"/>
    </row>
    <row r="24" spans="1:19" s="465" customFormat="1" ht="43.5" customHeight="1">
      <c r="A24" s="18"/>
      <c r="B24" s="17"/>
      <c r="C24" s="17"/>
      <c r="D24" s="18"/>
      <c r="E24" s="17"/>
      <c r="F24" s="19"/>
      <c r="G24" s="17"/>
      <c r="H24" s="17"/>
      <c r="I24" s="19"/>
      <c r="J24" s="17"/>
      <c r="K24" s="463"/>
      <c r="L24" s="520"/>
      <c r="M24" s="463"/>
      <c r="N24" s="463"/>
      <c r="O24" s="18"/>
      <c r="P24" s="18"/>
      <c r="Q24" s="461"/>
      <c r="R24" s="177"/>
    </row>
    <row r="25" spans="1:19" s="465" customFormat="1" ht="43.5" customHeight="1">
      <c r="A25" s="18"/>
      <c r="B25" s="17"/>
      <c r="C25" s="17"/>
      <c r="D25" s="18"/>
      <c r="E25" s="17"/>
      <c r="F25" s="19"/>
      <c r="G25" s="17"/>
      <c r="H25" s="17"/>
      <c r="I25" s="19"/>
      <c r="J25" s="17"/>
      <c r="K25" s="463"/>
      <c r="L25" s="520"/>
      <c r="M25" s="463"/>
      <c r="N25" s="463"/>
      <c r="O25" s="18"/>
      <c r="P25" s="18"/>
      <c r="Q25" s="461"/>
      <c r="R25" s="177"/>
    </row>
    <row r="26" spans="1:19" s="59" customFormat="1" ht="43.5" customHeight="1">
      <c r="A26" s="156" t="s">
        <v>12</v>
      </c>
      <c r="B26" s="275">
        <v>1</v>
      </c>
      <c r="C26" s="275">
        <v>28849</v>
      </c>
      <c r="D26" s="276" t="s">
        <v>41</v>
      </c>
      <c r="E26" s="277">
        <v>28849</v>
      </c>
      <c r="F26" s="278" t="s">
        <v>41</v>
      </c>
      <c r="G26" s="276" t="s">
        <v>182</v>
      </c>
      <c r="H26" s="276" t="s">
        <v>183</v>
      </c>
      <c r="I26" s="453" t="s">
        <v>527</v>
      </c>
      <c r="J26" s="275" t="s">
        <v>185</v>
      </c>
      <c r="K26" s="280">
        <v>150000</v>
      </c>
      <c r="L26" s="449">
        <v>1</v>
      </c>
      <c r="M26" s="281">
        <f t="shared" ref="M26:M32" si="4">$K26*$L26</f>
        <v>150000</v>
      </c>
      <c r="N26" s="281">
        <f>M26</f>
        <v>150000</v>
      </c>
      <c r="O26" s="281"/>
      <c r="P26" s="281"/>
      <c r="Q26" s="281">
        <f t="shared" ref="Q26:Q32" si="5">SUM($N26:$P26)</f>
        <v>150000</v>
      </c>
      <c r="R26" s="282" t="s">
        <v>528</v>
      </c>
      <c r="S26" s="209" t="s">
        <v>537</v>
      </c>
    </row>
    <row r="27" spans="1:19" s="59" customFormat="1" ht="43.5" customHeight="1">
      <c r="A27" s="156" t="s">
        <v>12</v>
      </c>
      <c r="B27" s="275">
        <v>2</v>
      </c>
      <c r="C27" s="275">
        <v>28849</v>
      </c>
      <c r="D27" s="276" t="s">
        <v>41</v>
      </c>
      <c r="E27" s="277">
        <v>28849</v>
      </c>
      <c r="F27" s="278" t="s">
        <v>41</v>
      </c>
      <c r="G27" s="276" t="s">
        <v>182</v>
      </c>
      <c r="H27" s="276" t="s">
        <v>183</v>
      </c>
      <c r="I27" s="453" t="s">
        <v>529</v>
      </c>
      <c r="J27" s="275" t="s">
        <v>185</v>
      </c>
      <c r="K27" s="280">
        <v>25000</v>
      </c>
      <c r="L27" s="275">
        <v>1</v>
      </c>
      <c r="M27" s="281">
        <f t="shared" si="4"/>
        <v>25000</v>
      </c>
      <c r="N27" s="281">
        <f>M27</f>
        <v>25000</v>
      </c>
      <c r="O27" s="281"/>
      <c r="P27" s="281"/>
      <c r="Q27" s="281">
        <f t="shared" si="5"/>
        <v>25000</v>
      </c>
      <c r="R27" s="279" t="s">
        <v>530</v>
      </c>
      <c r="S27" s="209" t="s">
        <v>537</v>
      </c>
    </row>
    <row r="28" spans="1:19" s="59" customFormat="1" ht="43.5" customHeight="1">
      <c r="A28" s="156" t="s">
        <v>12</v>
      </c>
      <c r="B28" s="275">
        <v>3</v>
      </c>
      <c r="C28" s="275">
        <v>28849</v>
      </c>
      <c r="D28" s="276" t="s">
        <v>41</v>
      </c>
      <c r="E28" s="277">
        <v>28849</v>
      </c>
      <c r="F28" s="278" t="s">
        <v>41</v>
      </c>
      <c r="G28" s="276" t="s">
        <v>182</v>
      </c>
      <c r="H28" s="276" t="s">
        <v>183</v>
      </c>
      <c r="I28" s="453" t="s">
        <v>531</v>
      </c>
      <c r="J28" s="275" t="s">
        <v>235</v>
      </c>
      <c r="K28" s="280">
        <v>19500</v>
      </c>
      <c r="L28" s="275">
        <v>1</v>
      </c>
      <c r="M28" s="281">
        <f t="shared" si="4"/>
        <v>19500</v>
      </c>
      <c r="N28" s="281">
        <f>M28</f>
        <v>19500</v>
      </c>
      <c r="O28" s="281"/>
      <c r="P28" s="281"/>
      <c r="Q28" s="281">
        <f t="shared" si="5"/>
        <v>19500</v>
      </c>
      <c r="R28" s="279" t="s">
        <v>532</v>
      </c>
      <c r="S28" s="209" t="s">
        <v>537</v>
      </c>
    </row>
    <row r="29" spans="1:19" s="59" customFormat="1" ht="43.5" customHeight="1">
      <c r="A29" s="156" t="s">
        <v>12</v>
      </c>
      <c r="B29" s="275">
        <v>4</v>
      </c>
      <c r="C29" s="275">
        <v>28849</v>
      </c>
      <c r="D29" s="276" t="s">
        <v>41</v>
      </c>
      <c r="E29" s="277">
        <v>28849</v>
      </c>
      <c r="F29" s="278" t="s">
        <v>41</v>
      </c>
      <c r="G29" s="276" t="s">
        <v>182</v>
      </c>
      <c r="H29" s="276" t="s">
        <v>183</v>
      </c>
      <c r="I29" s="283" t="s">
        <v>533</v>
      </c>
      <c r="J29" s="275" t="s">
        <v>185</v>
      </c>
      <c r="K29" s="280">
        <v>20000</v>
      </c>
      <c r="L29" s="275">
        <v>2</v>
      </c>
      <c r="M29" s="281">
        <f t="shared" si="4"/>
        <v>40000</v>
      </c>
      <c r="N29" s="281">
        <f>M29</f>
        <v>40000</v>
      </c>
      <c r="O29" s="281"/>
      <c r="P29" s="281"/>
      <c r="Q29" s="281">
        <f t="shared" si="5"/>
        <v>40000</v>
      </c>
      <c r="R29" s="279" t="s">
        <v>534</v>
      </c>
      <c r="S29" s="209" t="s">
        <v>537</v>
      </c>
    </row>
    <row r="30" spans="1:19" s="59" customFormat="1" ht="43.5" customHeight="1">
      <c r="A30" s="156" t="s">
        <v>12</v>
      </c>
      <c r="B30" s="275">
        <v>5</v>
      </c>
      <c r="C30" s="275">
        <v>28849</v>
      </c>
      <c r="D30" s="276" t="s">
        <v>41</v>
      </c>
      <c r="E30" s="277">
        <v>28849</v>
      </c>
      <c r="F30" s="278" t="s">
        <v>41</v>
      </c>
      <c r="G30" s="276" t="s">
        <v>182</v>
      </c>
      <c r="H30" s="276" t="s">
        <v>183</v>
      </c>
      <c r="I30" s="453" t="s">
        <v>225</v>
      </c>
      <c r="J30" s="275" t="s">
        <v>185</v>
      </c>
      <c r="K30" s="280">
        <v>11800</v>
      </c>
      <c r="L30" s="275">
        <v>4</v>
      </c>
      <c r="M30" s="281">
        <f t="shared" si="4"/>
        <v>47200</v>
      </c>
      <c r="N30" s="281">
        <v>43500</v>
      </c>
      <c r="O30" s="281">
        <v>3700</v>
      </c>
      <c r="P30" s="281"/>
      <c r="Q30" s="281">
        <f t="shared" si="5"/>
        <v>47200</v>
      </c>
      <c r="R30" s="279" t="s">
        <v>535</v>
      </c>
      <c r="S30" s="209" t="s">
        <v>537</v>
      </c>
    </row>
    <row r="31" spans="1:19" s="4" customFormat="1" ht="43.5" customHeight="1">
      <c r="A31" s="156" t="s">
        <v>12</v>
      </c>
      <c r="B31" s="275">
        <v>6</v>
      </c>
      <c r="C31" s="275">
        <v>28849</v>
      </c>
      <c r="D31" s="276" t="s">
        <v>41</v>
      </c>
      <c r="E31" s="277">
        <v>28849</v>
      </c>
      <c r="F31" s="278" t="s">
        <v>41</v>
      </c>
      <c r="G31" s="276" t="s">
        <v>182</v>
      </c>
      <c r="H31" s="276" t="s">
        <v>183</v>
      </c>
      <c r="I31" s="453" t="s">
        <v>383</v>
      </c>
      <c r="J31" s="275" t="s">
        <v>185</v>
      </c>
      <c r="K31" s="280">
        <v>22000</v>
      </c>
      <c r="L31" s="275">
        <v>1</v>
      </c>
      <c r="M31" s="281">
        <f t="shared" si="4"/>
        <v>22000</v>
      </c>
      <c r="N31" s="281">
        <f>M31</f>
        <v>22000</v>
      </c>
      <c r="O31" s="281"/>
      <c r="P31" s="281"/>
      <c r="Q31" s="281">
        <f t="shared" si="5"/>
        <v>22000</v>
      </c>
      <c r="R31" s="279" t="s">
        <v>536</v>
      </c>
      <c r="S31" s="209" t="s">
        <v>537</v>
      </c>
    </row>
    <row r="32" spans="1:19" s="15" customFormat="1" ht="43.5" customHeight="1">
      <c r="A32" s="66" t="s">
        <v>12</v>
      </c>
      <c r="B32" s="275">
        <v>1</v>
      </c>
      <c r="C32" s="275">
        <v>28850</v>
      </c>
      <c r="D32" s="276" t="s">
        <v>42</v>
      </c>
      <c r="E32" s="277">
        <v>28850</v>
      </c>
      <c r="F32" s="276" t="s">
        <v>42</v>
      </c>
      <c r="G32" s="276" t="s">
        <v>182</v>
      </c>
      <c r="H32" s="276" t="s">
        <v>183</v>
      </c>
      <c r="I32" s="454" t="s">
        <v>609</v>
      </c>
      <c r="J32" s="275" t="s">
        <v>185</v>
      </c>
      <c r="K32" s="284">
        <v>100900</v>
      </c>
      <c r="L32" s="449">
        <v>3</v>
      </c>
      <c r="M32" s="281">
        <f t="shared" si="4"/>
        <v>302700</v>
      </c>
      <c r="N32" s="281">
        <v>300000</v>
      </c>
      <c r="O32" s="281">
        <v>2700</v>
      </c>
      <c r="P32" s="281"/>
      <c r="Q32" s="281">
        <f t="shared" si="5"/>
        <v>302700</v>
      </c>
      <c r="R32" s="282" t="s">
        <v>691</v>
      </c>
      <c r="S32" s="209" t="s">
        <v>537</v>
      </c>
    </row>
    <row r="33" spans="1:18" s="4" customFormat="1" ht="37.5" customHeight="1">
      <c r="A33" s="6"/>
      <c r="B33" s="5"/>
      <c r="C33" s="45"/>
      <c r="D33" s="6"/>
      <c r="E33" s="45"/>
      <c r="F33" s="6"/>
      <c r="G33" s="6"/>
      <c r="H33" s="21"/>
      <c r="I33" s="44"/>
      <c r="J33" s="5"/>
      <c r="K33" s="62"/>
      <c r="L33" s="5"/>
      <c r="M33" s="48"/>
      <c r="N33" s="48"/>
      <c r="O33" s="48"/>
      <c r="P33" s="48"/>
      <c r="Q33" s="27"/>
      <c r="R33" s="21"/>
    </row>
    <row r="34" spans="1:18" s="4" customFormat="1" ht="37.5" customHeight="1">
      <c r="A34" s="6"/>
      <c r="B34" s="5"/>
      <c r="C34" s="45"/>
      <c r="D34" s="6"/>
      <c r="E34" s="45"/>
      <c r="F34" s="6"/>
      <c r="G34" s="6"/>
      <c r="H34" s="21"/>
      <c r="I34" s="44"/>
      <c r="J34" s="5"/>
      <c r="K34" s="62"/>
      <c r="L34" s="5"/>
      <c r="M34" s="48"/>
      <c r="N34" s="48"/>
      <c r="O34" s="48"/>
      <c r="P34" s="48"/>
      <c r="Q34" s="27"/>
      <c r="R34" s="21"/>
    </row>
    <row r="35" spans="1:18" s="4" customFormat="1" ht="37.5" customHeight="1">
      <c r="A35" s="6"/>
      <c r="B35" s="5"/>
      <c r="C35" s="45"/>
      <c r="D35" s="6"/>
      <c r="E35" s="45"/>
      <c r="F35" s="6"/>
      <c r="G35" s="6"/>
      <c r="H35" s="21"/>
      <c r="I35" s="44"/>
      <c r="J35" s="5"/>
      <c r="K35" s="62"/>
      <c r="L35" s="5"/>
      <c r="M35" s="48"/>
      <c r="N35" s="48"/>
      <c r="O35" s="48"/>
      <c r="P35" s="48"/>
      <c r="Q35" s="27"/>
      <c r="R35" s="21"/>
    </row>
    <row r="36" spans="1:18" s="4" customFormat="1" ht="37.5" customHeight="1">
      <c r="A36" s="6"/>
      <c r="B36" s="5"/>
      <c r="C36" s="45"/>
      <c r="D36" s="6"/>
      <c r="E36" s="45"/>
      <c r="F36" s="6"/>
      <c r="G36" s="6"/>
      <c r="H36" s="21"/>
      <c r="I36" s="44"/>
      <c r="J36" s="5"/>
      <c r="K36" s="62"/>
      <c r="L36" s="5"/>
      <c r="M36" s="48"/>
      <c r="N36" s="48"/>
      <c r="O36" s="48"/>
      <c r="P36" s="48"/>
      <c r="Q36" s="27"/>
      <c r="R36" s="21"/>
    </row>
    <row r="37" spans="1:18" s="4" customFormat="1" ht="37.5" customHeight="1">
      <c r="A37" s="6"/>
      <c r="B37" s="5"/>
      <c r="C37" s="45"/>
      <c r="D37" s="6"/>
      <c r="E37" s="45"/>
      <c r="F37" s="6"/>
      <c r="G37" s="6"/>
      <c r="H37" s="6"/>
      <c r="I37" s="44"/>
      <c r="J37" s="5"/>
      <c r="K37" s="62"/>
      <c r="L37" s="5"/>
      <c r="M37" s="48"/>
      <c r="N37" s="48"/>
      <c r="O37" s="48"/>
      <c r="P37" s="48"/>
      <c r="Q37" s="27"/>
      <c r="R37" s="169"/>
    </row>
    <row r="38" spans="1:18" s="4" customFormat="1" ht="37.5" customHeight="1">
      <c r="A38" s="6"/>
      <c r="B38" s="5"/>
      <c r="C38" s="45"/>
      <c r="D38" s="21"/>
      <c r="E38" s="45"/>
      <c r="F38" s="21"/>
      <c r="G38" s="38"/>
      <c r="H38" s="5"/>
      <c r="I38" s="44"/>
      <c r="J38" s="5"/>
      <c r="K38" s="62"/>
      <c r="L38" s="5"/>
      <c r="M38" s="48"/>
      <c r="N38" s="48"/>
      <c r="O38" s="48"/>
      <c r="P38" s="48"/>
      <c r="Q38" s="27"/>
      <c r="R38" s="21"/>
    </row>
    <row r="39" spans="1:18" s="4" customFormat="1" ht="37.5" customHeight="1">
      <c r="A39" s="6"/>
      <c r="B39" s="5"/>
      <c r="C39" s="45"/>
      <c r="D39" s="6"/>
      <c r="E39" s="45"/>
      <c r="F39" s="6"/>
      <c r="G39" s="6"/>
      <c r="H39" s="6"/>
      <c r="I39" s="44"/>
      <c r="J39" s="5"/>
      <c r="K39" s="62"/>
      <c r="L39" s="5"/>
      <c r="M39" s="48"/>
      <c r="N39" s="48"/>
      <c r="O39" s="48"/>
      <c r="P39" s="48"/>
      <c r="Q39" s="27"/>
      <c r="R39" s="21"/>
    </row>
    <row r="40" spans="1:18" s="4" customFormat="1" ht="37.5" customHeight="1">
      <c r="A40" s="6"/>
      <c r="B40" s="5"/>
      <c r="C40" s="5"/>
      <c r="D40" s="6"/>
      <c r="E40" s="45"/>
      <c r="F40" s="6"/>
      <c r="G40" s="6"/>
      <c r="H40" s="6"/>
      <c r="I40" s="44"/>
      <c r="J40" s="5"/>
      <c r="K40" s="62"/>
      <c r="L40" s="5"/>
      <c r="M40" s="48"/>
      <c r="N40" s="48"/>
      <c r="O40" s="48"/>
      <c r="P40" s="48"/>
      <c r="Q40" s="27"/>
      <c r="R40" s="21"/>
    </row>
    <row r="41" spans="1:18" s="4" customFormat="1" ht="37.5" customHeight="1">
      <c r="A41" s="6"/>
      <c r="B41" s="5"/>
      <c r="C41" s="5"/>
      <c r="D41" s="6"/>
      <c r="E41" s="45"/>
      <c r="F41" s="6"/>
      <c r="G41" s="6"/>
      <c r="H41" s="6"/>
      <c r="I41" s="44"/>
      <c r="J41" s="5"/>
      <c r="K41" s="62"/>
      <c r="L41" s="5"/>
      <c r="M41" s="48"/>
      <c r="N41" s="48"/>
      <c r="O41" s="48"/>
      <c r="P41" s="48"/>
      <c r="Q41" s="27"/>
      <c r="R41" s="21"/>
    </row>
    <row r="42" spans="1:18" s="4" customFormat="1" ht="37.5" customHeight="1">
      <c r="A42" s="6"/>
      <c r="B42" s="5"/>
      <c r="C42" s="5"/>
      <c r="D42" s="6"/>
      <c r="E42" s="45"/>
      <c r="F42" s="21"/>
      <c r="G42" s="38"/>
      <c r="H42" s="5"/>
      <c r="I42" s="44"/>
      <c r="J42" s="5"/>
      <c r="K42" s="62"/>
      <c r="L42" s="5"/>
      <c r="M42" s="48"/>
      <c r="N42" s="48"/>
      <c r="O42" s="48"/>
      <c r="P42" s="48"/>
      <c r="Q42" s="27"/>
      <c r="R42" s="21"/>
    </row>
    <row r="43" spans="1:18" s="4" customFormat="1" ht="37.5" customHeight="1">
      <c r="A43" s="6"/>
      <c r="B43" s="5"/>
      <c r="C43" s="5"/>
      <c r="D43" s="6"/>
      <c r="E43" s="45"/>
      <c r="F43" s="21"/>
      <c r="G43" s="38"/>
      <c r="H43" s="5"/>
      <c r="I43" s="44"/>
      <c r="J43" s="5"/>
      <c r="K43" s="62"/>
      <c r="L43" s="5"/>
      <c r="M43" s="48"/>
      <c r="N43" s="48"/>
      <c r="O43" s="48"/>
      <c r="P43" s="48"/>
      <c r="Q43" s="27"/>
      <c r="R43" s="21"/>
    </row>
    <row r="44" spans="1:18" s="4" customFormat="1" ht="37.5" customHeight="1">
      <c r="A44" s="6"/>
      <c r="B44" s="5"/>
      <c r="C44" s="5"/>
      <c r="D44" s="6"/>
      <c r="E44" s="45"/>
      <c r="F44" s="21"/>
      <c r="G44" s="38"/>
      <c r="H44" s="5"/>
      <c r="I44" s="44"/>
      <c r="J44" s="5"/>
      <c r="K44" s="62"/>
      <c r="L44" s="5"/>
      <c r="M44" s="48"/>
      <c r="N44" s="48"/>
      <c r="O44" s="48"/>
      <c r="P44" s="48"/>
      <c r="Q44" s="27"/>
      <c r="R44" s="21"/>
    </row>
    <row r="45" spans="1:18" s="4" customFormat="1" ht="37.5" customHeight="1">
      <c r="A45" s="6"/>
      <c r="B45" s="5"/>
      <c r="C45" s="5"/>
      <c r="D45" s="6"/>
      <c r="E45" s="45"/>
      <c r="F45" s="21"/>
      <c r="G45" s="38"/>
      <c r="H45" s="5"/>
      <c r="I45" s="44"/>
      <c r="J45" s="5"/>
      <c r="K45" s="62"/>
      <c r="L45" s="5"/>
      <c r="M45" s="48"/>
      <c r="N45" s="48"/>
      <c r="O45" s="48"/>
      <c r="P45" s="48"/>
      <c r="Q45" s="27"/>
      <c r="R45" s="21"/>
    </row>
    <row r="46" spans="1:18" s="4" customFormat="1" ht="37.5" customHeight="1">
      <c r="A46" s="6"/>
      <c r="B46" s="5"/>
      <c r="C46" s="5"/>
      <c r="D46" s="6"/>
      <c r="E46" s="45"/>
      <c r="F46" s="6"/>
      <c r="G46" s="38"/>
      <c r="H46" s="5"/>
      <c r="I46" s="44"/>
      <c r="J46" s="5"/>
      <c r="K46" s="62"/>
      <c r="L46" s="5"/>
      <c r="M46" s="48"/>
      <c r="N46" s="48"/>
      <c r="O46" s="48"/>
      <c r="P46" s="48"/>
      <c r="Q46" s="27"/>
      <c r="R46" s="21"/>
    </row>
    <row r="47" spans="1:18" s="4" customFormat="1" ht="37.5" customHeight="1">
      <c r="A47" s="6"/>
      <c r="B47" s="5"/>
      <c r="C47" s="5"/>
      <c r="D47" s="6"/>
      <c r="E47" s="45"/>
      <c r="F47" s="6"/>
      <c r="G47" s="38"/>
      <c r="H47" s="5"/>
      <c r="I47" s="44"/>
      <c r="J47" s="5"/>
      <c r="K47" s="62"/>
      <c r="L47" s="5"/>
      <c r="M47" s="48"/>
      <c r="N47" s="48"/>
      <c r="O47" s="48"/>
      <c r="P47" s="48"/>
      <c r="Q47" s="27"/>
      <c r="R47" s="21"/>
    </row>
    <row r="48" spans="1:18" s="4" customFormat="1" ht="37.5" customHeight="1">
      <c r="A48" s="6"/>
      <c r="B48" s="5"/>
      <c r="C48" s="5"/>
      <c r="D48" s="6"/>
      <c r="E48" s="45"/>
      <c r="F48" s="21"/>
      <c r="G48" s="38"/>
      <c r="H48" s="5"/>
      <c r="I48" s="44"/>
      <c r="J48" s="5"/>
      <c r="K48" s="62"/>
      <c r="L48" s="5"/>
      <c r="M48" s="48"/>
      <c r="N48" s="48"/>
      <c r="O48" s="48"/>
      <c r="P48" s="48"/>
      <c r="Q48" s="27"/>
      <c r="R48" s="21"/>
    </row>
    <row r="49" spans="1:18" s="4" customFormat="1" ht="37.5" customHeight="1">
      <c r="A49" s="6"/>
      <c r="B49" s="5"/>
      <c r="C49" s="5"/>
      <c r="D49" s="6"/>
      <c r="E49" s="45"/>
      <c r="F49" s="21"/>
      <c r="G49" s="38"/>
      <c r="H49" s="5"/>
      <c r="I49" s="44"/>
      <c r="J49" s="5"/>
      <c r="K49" s="62"/>
      <c r="L49" s="5"/>
      <c r="M49" s="48"/>
      <c r="N49" s="48"/>
      <c r="O49" s="48"/>
      <c r="P49" s="48"/>
      <c r="Q49" s="27"/>
      <c r="R49" s="21"/>
    </row>
    <row r="50" spans="1:18" s="4" customFormat="1" ht="37.5" customHeight="1">
      <c r="A50" s="6"/>
      <c r="B50" s="5"/>
      <c r="C50" s="5"/>
      <c r="D50" s="6"/>
      <c r="E50" s="45"/>
      <c r="F50" s="21"/>
      <c r="G50" s="38"/>
      <c r="H50" s="5"/>
      <c r="I50" s="44"/>
      <c r="J50" s="5"/>
      <c r="K50" s="62"/>
      <c r="L50" s="5"/>
      <c r="M50" s="48"/>
      <c r="N50" s="48"/>
      <c r="O50" s="48"/>
      <c r="P50" s="48"/>
      <c r="Q50" s="27"/>
      <c r="R50" s="21"/>
    </row>
    <row r="51" spans="1:18" s="4" customFormat="1" ht="37.5" customHeight="1">
      <c r="A51" s="6"/>
      <c r="B51" s="5"/>
      <c r="C51" s="5"/>
      <c r="D51" s="5"/>
      <c r="E51" s="45"/>
      <c r="F51" s="21"/>
      <c r="G51" s="38"/>
      <c r="H51" s="5"/>
      <c r="I51" s="44"/>
      <c r="J51" s="5"/>
      <c r="K51" s="62"/>
      <c r="L51" s="5"/>
      <c r="M51" s="48"/>
      <c r="N51" s="48"/>
      <c r="O51" s="48"/>
      <c r="P51" s="48"/>
      <c r="Q51" s="27"/>
      <c r="R51" s="21"/>
    </row>
    <row r="52" spans="1:18" s="4" customFormat="1" ht="37.5" customHeight="1">
      <c r="A52" s="6"/>
      <c r="B52" s="5"/>
      <c r="C52" s="5"/>
      <c r="D52" s="5"/>
      <c r="E52" s="45"/>
      <c r="F52" s="21"/>
      <c r="G52" s="38"/>
      <c r="H52" s="5"/>
      <c r="I52" s="44"/>
      <c r="J52" s="5"/>
      <c r="K52" s="62"/>
      <c r="L52" s="5"/>
      <c r="M52" s="48"/>
      <c r="N52" s="48"/>
      <c r="O52" s="48"/>
      <c r="P52" s="48"/>
      <c r="Q52" s="27"/>
      <c r="R52" s="21"/>
    </row>
    <row r="53" spans="1:18" s="4" customFormat="1" ht="37.5" customHeight="1">
      <c r="A53" s="6"/>
      <c r="B53" s="5"/>
      <c r="C53" s="5"/>
      <c r="D53" s="6"/>
      <c r="E53" s="45"/>
      <c r="F53" s="21"/>
      <c r="G53" s="38"/>
      <c r="H53" s="5"/>
      <c r="I53" s="44"/>
      <c r="J53" s="5"/>
      <c r="K53" s="62"/>
      <c r="L53" s="5"/>
      <c r="M53" s="48"/>
      <c r="N53" s="48"/>
      <c r="O53" s="48"/>
      <c r="P53" s="48"/>
      <c r="Q53" s="27"/>
      <c r="R53" s="21"/>
    </row>
    <row r="54" spans="1:18" s="4" customFormat="1" ht="37.5" customHeight="1">
      <c r="A54" s="6"/>
      <c r="B54" s="5"/>
      <c r="C54" s="5"/>
      <c r="D54" s="6"/>
      <c r="E54" s="45"/>
      <c r="F54" s="21"/>
      <c r="G54" s="38"/>
      <c r="H54" s="5"/>
      <c r="I54" s="44"/>
      <c r="J54" s="5"/>
      <c r="K54" s="62"/>
      <c r="L54" s="5"/>
      <c r="M54" s="48"/>
      <c r="N54" s="48"/>
      <c r="O54" s="48"/>
      <c r="P54" s="48"/>
      <c r="Q54" s="27"/>
      <c r="R54" s="21"/>
    </row>
    <row r="55" spans="1:18" s="4" customFormat="1" ht="37.5" customHeight="1">
      <c r="A55" s="6"/>
      <c r="B55" s="5"/>
      <c r="C55" s="5"/>
      <c r="D55" s="6"/>
      <c r="E55" s="45"/>
      <c r="F55" s="21"/>
      <c r="G55" s="38"/>
      <c r="H55" s="5"/>
      <c r="I55" s="44"/>
      <c r="J55" s="5"/>
      <c r="K55" s="62"/>
      <c r="L55" s="5"/>
      <c r="M55" s="48"/>
      <c r="N55" s="48"/>
      <c r="O55" s="48"/>
      <c r="P55" s="48"/>
      <c r="Q55" s="27"/>
      <c r="R55" s="21"/>
    </row>
    <row r="56" spans="1:18" s="4" customFormat="1" ht="37.5" customHeight="1">
      <c r="A56" s="6"/>
      <c r="B56" s="5"/>
      <c r="C56" s="5"/>
      <c r="D56" s="6"/>
      <c r="E56" s="45"/>
      <c r="F56" s="21"/>
      <c r="G56" s="38"/>
      <c r="H56" s="5"/>
      <c r="I56" s="44"/>
      <c r="J56" s="5"/>
      <c r="K56" s="62"/>
      <c r="L56" s="5"/>
      <c r="M56" s="48"/>
      <c r="N56" s="48"/>
      <c r="O56" s="48"/>
      <c r="P56" s="48"/>
      <c r="Q56" s="27"/>
      <c r="R56" s="21"/>
    </row>
    <row r="57" spans="1:18" s="4" customFormat="1" ht="37.5" customHeight="1">
      <c r="A57" s="6"/>
      <c r="B57" s="5"/>
      <c r="C57" s="5"/>
      <c r="D57" s="5"/>
      <c r="E57" s="45"/>
      <c r="F57" s="21"/>
      <c r="G57" s="38"/>
      <c r="H57" s="5"/>
      <c r="I57" s="44"/>
      <c r="J57" s="5"/>
      <c r="K57" s="62"/>
      <c r="L57" s="5"/>
      <c r="M57" s="48"/>
      <c r="N57" s="48"/>
      <c r="O57" s="48"/>
      <c r="P57" s="48"/>
      <c r="Q57" s="27"/>
      <c r="R57" s="21"/>
    </row>
    <row r="58" spans="1:18" s="4" customFormat="1" ht="37.5" customHeight="1">
      <c r="A58" s="6"/>
      <c r="B58" s="5"/>
      <c r="C58" s="5"/>
      <c r="D58" s="5"/>
      <c r="E58" s="45"/>
      <c r="F58" s="21"/>
      <c r="G58" s="38"/>
      <c r="H58" s="5"/>
      <c r="I58" s="44"/>
      <c r="J58" s="5"/>
      <c r="K58" s="62"/>
      <c r="L58" s="5"/>
      <c r="M58" s="48"/>
      <c r="N58" s="48"/>
      <c r="O58" s="48"/>
      <c r="P58" s="48"/>
      <c r="Q58" s="27"/>
      <c r="R58" s="21"/>
    </row>
    <row r="59" spans="1:18" s="4" customFormat="1" ht="37.5" customHeight="1">
      <c r="A59" s="6"/>
      <c r="B59" s="5"/>
      <c r="C59" s="5"/>
      <c r="D59" s="5"/>
      <c r="E59" s="45"/>
      <c r="F59" s="21"/>
      <c r="G59" s="38"/>
      <c r="H59" s="5"/>
      <c r="I59" s="44"/>
      <c r="J59" s="5"/>
      <c r="K59" s="62"/>
      <c r="L59" s="5"/>
      <c r="M59" s="48"/>
      <c r="N59" s="48"/>
      <c r="O59" s="48"/>
      <c r="P59" s="48"/>
      <c r="Q59" s="27"/>
      <c r="R59" s="21"/>
    </row>
    <row r="60" spans="1:18" s="4" customFormat="1" ht="37.5" customHeight="1">
      <c r="A60" s="6"/>
      <c r="B60" s="5"/>
      <c r="C60" s="5"/>
      <c r="D60" s="5"/>
      <c r="E60" s="45"/>
      <c r="F60" s="21"/>
      <c r="G60" s="38"/>
      <c r="H60" s="5"/>
      <c r="I60" s="44"/>
      <c r="J60" s="5"/>
      <c r="K60" s="62"/>
      <c r="L60" s="5"/>
      <c r="M60" s="48"/>
      <c r="N60" s="48"/>
      <c r="O60" s="48"/>
      <c r="P60" s="48"/>
      <c r="Q60" s="27"/>
      <c r="R60" s="21"/>
    </row>
    <row r="61" spans="1:18" s="4" customFormat="1" ht="37.5" customHeight="1">
      <c r="A61" s="6"/>
      <c r="B61" s="5"/>
      <c r="C61" s="5"/>
      <c r="D61" s="5"/>
      <c r="E61" s="45"/>
      <c r="F61" s="21"/>
      <c r="G61" s="38"/>
      <c r="H61" s="5"/>
      <c r="I61" s="44"/>
      <c r="J61" s="5"/>
      <c r="K61" s="62"/>
      <c r="L61" s="5"/>
      <c r="M61" s="48"/>
      <c r="N61" s="48"/>
      <c r="O61" s="48"/>
      <c r="P61" s="48"/>
      <c r="Q61" s="27"/>
      <c r="R61" s="21"/>
    </row>
    <row r="62" spans="1:18" s="4" customFormat="1" ht="37.5" customHeight="1">
      <c r="A62" s="6"/>
      <c r="B62" s="5"/>
      <c r="C62" s="5"/>
      <c r="D62" s="5"/>
      <c r="E62" s="45"/>
      <c r="F62" s="21"/>
      <c r="G62" s="38"/>
      <c r="H62" s="5"/>
      <c r="I62" s="44"/>
      <c r="J62" s="5"/>
      <c r="K62" s="62"/>
      <c r="L62" s="5"/>
      <c r="M62" s="48"/>
      <c r="N62" s="48"/>
      <c r="O62" s="48"/>
      <c r="P62" s="48"/>
      <c r="Q62" s="27"/>
      <c r="R62" s="21"/>
    </row>
    <row r="63" spans="1:18" s="196" customFormat="1" ht="37.5" customHeight="1">
      <c r="A63" s="38"/>
      <c r="B63" s="38"/>
      <c r="C63" s="5"/>
      <c r="D63" s="38"/>
      <c r="E63" s="31"/>
      <c r="F63" s="38"/>
      <c r="G63" s="38"/>
      <c r="H63" s="38"/>
      <c r="I63" s="44"/>
      <c r="J63" s="5"/>
      <c r="K63" s="62"/>
      <c r="L63" s="5"/>
      <c r="M63" s="48"/>
      <c r="N63" s="48"/>
      <c r="O63" s="48"/>
      <c r="P63" s="48"/>
      <c r="Q63" s="27"/>
      <c r="R63" s="173"/>
    </row>
    <row r="64" spans="1:18" s="196" customFormat="1" ht="37.5" customHeight="1">
      <c r="A64" s="38"/>
      <c r="B64" s="38"/>
      <c r="C64" s="5"/>
      <c r="D64" s="38"/>
      <c r="E64" s="31"/>
      <c r="F64" s="38"/>
      <c r="G64" s="38"/>
      <c r="H64" s="38"/>
      <c r="I64" s="44"/>
      <c r="J64" s="5"/>
      <c r="K64" s="62"/>
      <c r="L64" s="5"/>
      <c r="M64" s="48"/>
      <c r="N64" s="48"/>
      <c r="O64" s="48"/>
      <c r="P64" s="48"/>
      <c r="Q64" s="27"/>
      <c r="R64" s="173"/>
    </row>
    <row r="65" spans="1:19" s="196" customFormat="1" ht="37.5" customHeight="1">
      <c r="A65" s="6"/>
      <c r="B65" s="5"/>
      <c r="C65" s="5"/>
      <c r="D65" s="5"/>
      <c r="E65" s="45"/>
      <c r="F65" s="30"/>
      <c r="G65" s="6"/>
      <c r="H65" s="6"/>
      <c r="I65" s="44"/>
      <c r="J65" s="5"/>
      <c r="K65" s="62"/>
      <c r="L65" s="5"/>
      <c r="M65" s="48"/>
      <c r="N65" s="48"/>
      <c r="O65" s="48"/>
      <c r="P65" s="48"/>
      <c r="Q65" s="27"/>
      <c r="R65" s="169"/>
    </row>
    <row r="66" spans="1:19" s="196" customFormat="1" ht="37.5" customHeight="1">
      <c r="A66" s="6"/>
      <c r="B66" s="5"/>
      <c r="C66" s="5"/>
      <c r="D66" s="5"/>
      <c r="E66" s="45"/>
      <c r="F66" s="30"/>
      <c r="G66" s="6"/>
      <c r="H66" s="6"/>
      <c r="I66" s="44"/>
      <c r="J66" s="5"/>
      <c r="K66" s="62"/>
      <c r="L66" s="5"/>
      <c r="M66" s="48"/>
      <c r="N66" s="48"/>
      <c r="O66" s="48"/>
      <c r="P66" s="48"/>
      <c r="Q66" s="27"/>
      <c r="R66" s="21"/>
    </row>
    <row r="67" spans="1:19" s="196" customFormat="1" ht="37.5" customHeight="1">
      <c r="A67" s="6"/>
      <c r="B67" s="5"/>
      <c r="C67" s="5"/>
      <c r="D67" s="5"/>
      <c r="E67" s="45"/>
      <c r="F67" s="30"/>
      <c r="G67" s="6"/>
      <c r="H67" s="6"/>
      <c r="I67" s="44"/>
      <c r="J67" s="5"/>
      <c r="K67" s="62"/>
      <c r="L67" s="5"/>
      <c r="M67" s="48"/>
      <c r="N67" s="48"/>
      <c r="O67" s="48"/>
      <c r="P67" s="48"/>
      <c r="Q67" s="27"/>
      <c r="R67" s="21"/>
    </row>
    <row r="68" spans="1:19" s="196" customFormat="1" ht="37.5" customHeight="1">
      <c r="A68" s="6"/>
      <c r="B68" s="5"/>
      <c r="C68" s="5"/>
      <c r="D68" s="5"/>
      <c r="E68" s="45"/>
      <c r="F68" s="30"/>
      <c r="G68" s="6"/>
      <c r="H68" s="5"/>
      <c r="I68" s="44"/>
      <c r="J68" s="5"/>
      <c r="K68" s="62"/>
      <c r="L68" s="5"/>
      <c r="M68" s="48"/>
      <c r="N68" s="48"/>
      <c r="O68" s="48"/>
      <c r="P68" s="48"/>
      <c r="Q68" s="27"/>
      <c r="R68" s="21"/>
    </row>
    <row r="69" spans="1:19" s="196" customFormat="1" ht="37.5" customHeight="1">
      <c r="A69" s="6"/>
      <c r="B69" s="5"/>
      <c r="C69" s="5"/>
      <c r="D69" s="5"/>
      <c r="E69" s="45"/>
      <c r="F69" s="30"/>
      <c r="G69" s="6"/>
      <c r="H69" s="5"/>
      <c r="I69" s="44"/>
      <c r="J69" s="5"/>
      <c r="K69" s="43"/>
      <c r="L69" s="5"/>
      <c r="M69" s="48"/>
      <c r="N69" s="48"/>
      <c r="O69" s="48"/>
      <c r="P69" s="48"/>
      <c r="Q69" s="48"/>
      <c r="R69" s="21"/>
    </row>
    <row r="70" spans="1:19" s="196" customFormat="1" ht="37.5" customHeight="1">
      <c r="A70" s="6"/>
      <c r="B70" s="5"/>
      <c r="C70" s="5"/>
      <c r="D70" s="5"/>
      <c r="E70" s="45"/>
      <c r="F70" s="30"/>
      <c r="G70" s="6"/>
      <c r="H70" s="5"/>
      <c r="I70" s="456"/>
      <c r="J70" s="519"/>
      <c r="K70" s="215"/>
      <c r="L70" s="450"/>
      <c r="M70" s="48"/>
      <c r="N70" s="48"/>
      <c r="O70" s="48"/>
      <c r="P70" s="48"/>
      <c r="Q70" s="48"/>
      <c r="R70" s="21"/>
    </row>
    <row r="71" spans="1:19" s="196" customFormat="1" ht="37.5" customHeight="1">
      <c r="A71" s="6"/>
      <c r="B71" s="5"/>
      <c r="C71" s="5"/>
      <c r="D71" s="5"/>
      <c r="E71" s="45"/>
      <c r="F71" s="30"/>
      <c r="G71" s="6"/>
      <c r="H71" s="5"/>
      <c r="I71" s="44"/>
      <c r="J71" s="5"/>
      <c r="K71" s="48"/>
      <c r="L71" s="450"/>
      <c r="M71" s="48"/>
      <c r="N71" s="48"/>
      <c r="O71" s="48"/>
      <c r="P71" s="48"/>
      <c r="Q71" s="48"/>
      <c r="R71" s="21"/>
    </row>
    <row r="72" spans="1:19" s="196" customFormat="1" ht="37.5" customHeight="1">
      <c r="A72" s="6"/>
      <c r="B72" s="5"/>
      <c r="C72" s="5"/>
      <c r="D72" s="5"/>
      <c r="E72" s="45"/>
      <c r="F72" s="30"/>
      <c r="G72" s="6"/>
      <c r="H72" s="5"/>
      <c r="I72" s="44"/>
      <c r="J72" s="5"/>
      <c r="K72" s="48"/>
      <c r="L72" s="450"/>
      <c r="M72" s="48"/>
      <c r="N72" s="48"/>
      <c r="O72" s="48"/>
      <c r="P72" s="48"/>
      <c r="Q72" s="48"/>
      <c r="R72" s="21"/>
    </row>
    <row r="73" spans="1:19" s="196" customFormat="1" ht="37.5" customHeight="1">
      <c r="A73" s="6"/>
      <c r="B73" s="5"/>
      <c r="C73" s="5"/>
      <c r="D73" s="5"/>
      <c r="E73" s="45"/>
      <c r="F73" s="30"/>
      <c r="G73" s="6"/>
      <c r="H73" s="5"/>
      <c r="I73" s="44"/>
      <c r="J73" s="5"/>
      <c r="K73" s="48"/>
      <c r="L73" s="450"/>
      <c r="M73" s="48"/>
      <c r="N73" s="48"/>
      <c r="O73" s="48"/>
      <c r="P73" s="48"/>
      <c r="Q73" s="48"/>
      <c r="R73" s="21"/>
    </row>
    <row r="74" spans="1:19" s="4" customFormat="1" ht="37.5" customHeight="1">
      <c r="A74" s="63"/>
      <c r="B74" s="157"/>
      <c r="C74" s="157"/>
      <c r="D74" s="63"/>
      <c r="E74" s="158"/>
      <c r="F74" s="68"/>
      <c r="G74" s="157"/>
      <c r="H74" s="157"/>
      <c r="I74" s="326"/>
      <c r="J74" s="157"/>
      <c r="K74" s="312"/>
      <c r="L74" s="313"/>
      <c r="M74" s="314"/>
      <c r="N74" s="314"/>
      <c r="O74" s="314"/>
      <c r="P74" s="314"/>
      <c r="Q74" s="314"/>
      <c r="R74" s="167"/>
    </row>
    <row r="75" spans="1:19" s="4" customFormat="1" ht="37.5" customHeight="1">
      <c r="A75" s="63"/>
      <c r="B75" s="157"/>
      <c r="C75" s="157"/>
      <c r="D75" s="63"/>
      <c r="E75" s="158"/>
      <c r="F75" s="68"/>
      <c r="G75" s="157"/>
      <c r="H75" s="157"/>
      <c r="I75" s="326"/>
      <c r="J75" s="157"/>
      <c r="K75" s="312"/>
      <c r="L75" s="313"/>
      <c r="M75" s="314"/>
      <c r="N75" s="314"/>
      <c r="O75" s="314"/>
      <c r="P75" s="314"/>
      <c r="Q75" s="314"/>
      <c r="R75" s="167"/>
      <c r="S75" s="200"/>
    </row>
    <row r="76" spans="1:19" s="4" customFormat="1" ht="37.5" customHeight="1">
      <c r="A76" s="63"/>
      <c r="B76" s="157"/>
      <c r="C76" s="157"/>
      <c r="D76" s="63"/>
      <c r="E76" s="158"/>
      <c r="F76" s="68"/>
      <c r="G76" s="157"/>
      <c r="H76" s="157"/>
      <c r="I76" s="326"/>
      <c r="J76" s="157"/>
      <c r="K76" s="312"/>
      <c r="L76" s="313"/>
      <c r="M76" s="314"/>
      <c r="N76" s="314"/>
      <c r="O76" s="314"/>
      <c r="P76" s="314"/>
      <c r="Q76" s="314"/>
      <c r="R76" s="167"/>
    </row>
    <row r="77" spans="1:19" s="4" customFormat="1" ht="37.5" customHeight="1">
      <c r="A77" s="63"/>
      <c r="B77" s="157"/>
      <c r="C77" s="157"/>
      <c r="D77" s="63"/>
      <c r="E77" s="158"/>
      <c r="F77" s="68"/>
      <c r="G77" s="157"/>
      <c r="H77" s="157"/>
      <c r="I77" s="326"/>
      <c r="J77" s="157"/>
      <c r="K77" s="312"/>
      <c r="L77" s="313"/>
      <c r="M77" s="314"/>
      <c r="N77" s="314"/>
      <c r="O77" s="314"/>
      <c r="P77" s="314"/>
      <c r="Q77" s="314"/>
      <c r="R77" s="167"/>
      <c r="S77" s="200"/>
    </row>
    <row r="78" spans="1:19" s="4" customFormat="1" ht="37.5" customHeight="1">
      <c r="A78" s="6"/>
      <c r="B78" s="5"/>
      <c r="C78" s="5"/>
      <c r="D78" s="6"/>
      <c r="E78" s="45"/>
      <c r="F78" s="6"/>
      <c r="G78" s="6"/>
      <c r="H78" s="6"/>
      <c r="I78" s="155"/>
      <c r="J78" s="5"/>
      <c r="K78" s="76"/>
      <c r="L78" s="170"/>
      <c r="M78" s="48"/>
      <c r="N78" s="48"/>
      <c r="O78" s="48"/>
      <c r="P78" s="48"/>
      <c r="Q78" s="48"/>
      <c r="R78" s="169"/>
    </row>
    <row r="79" spans="1:19" s="196" customFormat="1" ht="37.5" customHeight="1">
      <c r="A79" s="6"/>
      <c r="B79" s="5"/>
      <c r="C79" s="38"/>
      <c r="D79" s="6"/>
      <c r="E79" s="31"/>
      <c r="F79" s="6"/>
      <c r="G79" s="6"/>
      <c r="H79" s="6"/>
      <c r="I79" s="44"/>
      <c r="J79" s="5"/>
      <c r="K79" s="48"/>
      <c r="L79" s="170"/>
      <c r="M79" s="48"/>
      <c r="N79" s="47"/>
      <c r="O79" s="48"/>
      <c r="P79" s="48"/>
      <c r="Q79" s="48"/>
      <c r="R79" s="167"/>
    </row>
    <row r="80" spans="1:19" s="207" customFormat="1" ht="37.5" customHeight="1">
      <c r="A80" s="6"/>
      <c r="B80" s="5"/>
      <c r="C80" s="38"/>
      <c r="D80" s="6"/>
      <c r="E80" s="31"/>
      <c r="F80" s="6"/>
      <c r="G80" s="6"/>
      <c r="H80" s="6"/>
      <c r="I80" s="44"/>
      <c r="J80" s="5"/>
      <c r="K80" s="48"/>
      <c r="L80" s="170"/>
      <c r="M80" s="48"/>
      <c r="N80" s="47"/>
      <c r="O80" s="48"/>
      <c r="P80" s="48"/>
      <c r="Q80" s="48"/>
      <c r="R80" s="169"/>
    </row>
    <row r="81" spans="1:19" s="207" customFormat="1" ht="37.5" customHeight="1">
      <c r="A81" s="6"/>
      <c r="B81" s="5"/>
      <c r="C81" s="38"/>
      <c r="D81" s="6"/>
      <c r="E81" s="31"/>
      <c r="F81" s="6"/>
      <c r="G81" s="6"/>
      <c r="H81" s="6"/>
      <c r="I81" s="44"/>
      <c r="J81" s="5"/>
      <c r="K81" s="48"/>
      <c r="L81" s="170"/>
      <c r="M81" s="48"/>
      <c r="N81" s="47"/>
      <c r="O81" s="48"/>
      <c r="P81" s="48"/>
      <c r="Q81" s="48"/>
      <c r="R81" s="169"/>
    </row>
    <row r="82" spans="1:19" s="59" customFormat="1" ht="37.5" customHeight="1">
      <c r="A82" s="156"/>
      <c r="B82" s="316"/>
      <c r="C82" s="316"/>
      <c r="D82" s="156"/>
      <c r="E82" s="317"/>
      <c r="F82" s="318"/>
      <c r="G82" s="156"/>
      <c r="H82" s="156"/>
      <c r="I82" s="457"/>
      <c r="J82" s="316"/>
      <c r="K82" s="320"/>
      <c r="L82" s="451"/>
      <c r="M82" s="321"/>
      <c r="N82" s="321"/>
      <c r="O82" s="321"/>
      <c r="P82" s="321"/>
      <c r="Q82" s="321"/>
      <c r="R82" s="322"/>
      <c r="S82" s="209"/>
    </row>
    <row r="83" spans="1:19" s="59" customFormat="1" ht="37.5" customHeight="1">
      <c r="A83" s="156"/>
      <c r="B83" s="316"/>
      <c r="C83" s="316"/>
      <c r="D83" s="156"/>
      <c r="E83" s="317"/>
      <c r="F83" s="318"/>
      <c r="G83" s="156"/>
      <c r="H83" s="156"/>
      <c r="I83" s="457"/>
      <c r="J83" s="316"/>
      <c r="K83" s="320"/>
      <c r="L83" s="316"/>
      <c r="M83" s="321"/>
      <c r="N83" s="321"/>
      <c r="O83" s="321"/>
      <c r="P83" s="321"/>
      <c r="Q83" s="321"/>
      <c r="R83" s="319"/>
      <c r="S83" s="209"/>
    </row>
    <row r="84" spans="1:19" s="59" customFormat="1" ht="37.5" customHeight="1">
      <c r="A84" s="156"/>
      <c r="B84" s="316"/>
      <c r="C84" s="316"/>
      <c r="D84" s="156"/>
      <c r="E84" s="317"/>
      <c r="F84" s="318"/>
      <c r="G84" s="156"/>
      <c r="H84" s="156"/>
      <c r="I84" s="457"/>
      <c r="J84" s="316"/>
      <c r="K84" s="320"/>
      <c r="L84" s="316"/>
      <c r="M84" s="321"/>
      <c r="N84" s="321"/>
      <c r="O84" s="321"/>
      <c r="P84" s="321"/>
      <c r="Q84" s="321"/>
      <c r="R84" s="319"/>
      <c r="S84" s="209"/>
    </row>
    <row r="85" spans="1:19" s="59" customFormat="1" ht="37.5" customHeight="1">
      <c r="A85" s="156"/>
      <c r="B85" s="316"/>
      <c r="C85" s="316"/>
      <c r="D85" s="156"/>
      <c r="E85" s="317"/>
      <c r="F85" s="318"/>
      <c r="G85" s="156"/>
      <c r="H85" s="156"/>
      <c r="I85" s="323"/>
      <c r="J85" s="316"/>
      <c r="K85" s="320"/>
      <c r="L85" s="316"/>
      <c r="M85" s="321"/>
      <c r="N85" s="321"/>
      <c r="O85" s="321"/>
      <c r="P85" s="321"/>
      <c r="Q85" s="321"/>
      <c r="R85" s="319"/>
      <c r="S85" s="209"/>
    </row>
    <row r="86" spans="1:19" s="59" customFormat="1" ht="37.5" customHeight="1">
      <c r="A86" s="156"/>
      <c r="B86" s="316"/>
      <c r="C86" s="316"/>
      <c r="D86" s="156"/>
      <c r="E86" s="317"/>
      <c r="F86" s="318"/>
      <c r="G86" s="156"/>
      <c r="H86" s="156"/>
      <c r="I86" s="457"/>
      <c r="J86" s="316"/>
      <c r="K86" s="320"/>
      <c r="L86" s="316"/>
      <c r="M86" s="321"/>
      <c r="N86" s="321"/>
      <c r="O86" s="321"/>
      <c r="P86" s="321"/>
      <c r="Q86" s="321"/>
      <c r="R86" s="319"/>
      <c r="S86" s="209"/>
    </row>
    <row r="87" spans="1:19" s="4" customFormat="1" ht="37.5" customHeight="1">
      <c r="A87" s="156"/>
      <c r="B87" s="316"/>
      <c r="C87" s="316"/>
      <c r="D87" s="156"/>
      <c r="E87" s="317"/>
      <c r="F87" s="318"/>
      <c r="G87" s="156"/>
      <c r="H87" s="156"/>
      <c r="I87" s="457"/>
      <c r="J87" s="316"/>
      <c r="K87" s="320"/>
      <c r="L87" s="316"/>
      <c r="M87" s="321"/>
      <c r="N87" s="321"/>
      <c r="O87" s="321"/>
      <c r="P87" s="321"/>
      <c r="Q87" s="321"/>
      <c r="R87" s="319"/>
      <c r="S87" s="209"/>
    </row>
    <row r="88" spans="1:19" s="4" customFormat="1" ht="37.5" customHeight="1">
      <c r="A88" s="63"/>
      <c r="B88" s="157"/>
      <c r="C88" s="157"/>
      <c r="D88" s="63"/>
      <c r="E88" s="158"/>
      <c r="F88" s="159"/>
      <c r="G88" s="63"/>
      <c r="H88" s="63"/>
      <c r="I88" s="326"/>
      <c r="J88" s="157"/>
      <c r="K88" s="160"/>
      <c r="L88" s="157"/>
      <c r="M88" s="314"/>
      <c r="N88" s="314"/>
      <c r="O88" s="314"/>
      <c r="P88" s="314"/>
      <c r="Q88" s="314"/>
      <c r="R88" s="68"/>
      <c r="S88" s="199"/>
    </row>
    <row r="89" spans="1:19" s="4" customFormat="1" ht="37.5" customHeight="1">
      <c r="A89" s="63"/>
      <c r="B89" s="157"/>
      <c r="C89" s="157"/>
      <c r="D89" s="63"/>
      <c r="E89" s="158"/>
      <c r="F89" s="68"/>
      <c r="G89" s="63"/>
      <c r="H89" s="63"/>
      <c r="I89" s="326"/>
      <c r="J89" s="157"/>
      <c r="K89" s="160"/>
      <c r="L89" s="157"/>
      <c r="M89" s="314"/>
      <c r="N89" s="314"/>
      <c r="O89" s="314"/>
      <c r="P89" s="314"/>
      <c r="Q89" s="314"/>
      <c r="R89" s="68"/>
      <c r="S89" s="199"/>
    </row>
    <row r="90" spans="1:19" s="15" customFormat="1" ht="37.5" customHeight="1">
      <c r="A90" s="6"/>
      <c r="B90" s="316"/>
      <c r="C90" s="316"/>
      <c r="D90" s="156"/>
      <c r="E90" s="317"/>
      <c r="F90" s="156"/>
      <c r="G90" s="156"/>
      <c r="H90" s="156"/>
      <c r="I90" s="458"/>
      <c r="J90" s="316"/>
      <c r="K90" s="324"/>
      <c r="L90" s="451"/>
      <c r="M90" s="321"/>
      <c r="N90" s="321"/>
      <c r="O90" s="321"/>
      <c r="P90" s="321"/>
      <c r="Q90" s="321"/>
      <c r="R90" s="322"/>
    </row>
    <row r="91" spans="1:19" s="4" customFormat="1" ht="37.5" customHeight="1">
      <c r="A91" s="6"/>
      <c r="B91" s="38"/>
      <c r="C91" s="5"/>
      <c r="D91" s="6"/>
      <c r="E91" s="45"/>
      <c r="F91" s="6"/>
      <c r="G91" s="6"/>
      <c r="H91" s="6"/>
      <c r="I91" s="44"/>
      <c r="J91" s="5"/>
      <c r="K91" s="47"/>
      <c r="L91" s="5"/>
      <c r="M91" s="48"/>
      <c r="N91" s="48"/>
      <c r="O91" s="48"/>
      <c r="P91" s="48"/>
      <c r="Q91" s="48"/>
      <c r="R91" s="21"/>
    </row>
    <row r="92" spans="1:19" s="4" customFormat="1" ht="37.5" customHeight="1">
      <c r="A92" s="6"/>
      <c r="B92" s="38"/>
      <c r="C92" s="5"/>
      <c r="D92" s="6"/>
      <c r="E92" s="45"/>
      <c r="F92" s="6"/>
      <c r="G92" s="6"/>
      <c r="H92" s="6"/>
      <c r="I92" s="44"/>
      <c r="J92" s="5"/>
      <c r="K92" s="47"/>
      <c r="L92" s="5"/>
      <c r="M92" s="48"/>
      <c r="N92" s="48"/>
      <c r="O92" s="48"/>
      <c r="P92" s="48"/>
      <c r="Q92" s="48"/>
      <c r="R92" s="21"/>
    </row>
    <row r="93" spans="1:19" s="4" customFormat="1" ht="37.5" customHeight="1">
      <c r="A93" s="6"/>
      <c r="B93" s="38"/>
      <c r="C93" s="5"/>
      <c r="D93" s="6"/>
      <c r="E93" s="45"/>
      <c r="F93" s="6"/>
      <c r="G93" s="6"/>
      <c r="H93" s="6"/>
      <c r="I93" s="44"/>
      <c r="J93" s="5"/>
      <c r="K93" s="47"/>
      <c r="L93" s="5"/>
      <c r="M93" s="48"/>
      <c r="N93" s="48"/>
      <c r="O93" s="48"/>
      <c r="P93" s="48"/>
      <c r="Q93" s="48"/>
      <c r="R93" s="21"/>
    </row>
    <row r="94" spans="1:19" s="4" customFormat="1" ht="37.5" customHeight="1">
      <c r="A94" s="6"/>
      <c r="B94" s="38"/>
      <c r="C94" s="5"/>
      <c r="D94" s="6"/>
      <c r="E94" s="45"/>
      <c r="F94" s="6"/>
      <c r="G94" s="6"/>
      <c r="H94" s="6"/>
      <c r="I94" s="44"/>
      <c r="J94" s="5"/>
      <c r="K94" s="47"/>
      <c r="L94" s="5"/>
      <c r="M94" s="48"/>
      <c r="N94" s="48"/>
      <c r="O94" s="48"/>
      <c r="P94" s="48"/>
      <c r="Q94" s="48"/>
      <c r="R94" s="21"/>
    </row>
    <row r="95" spans="1:19" s="4" customFormat="1" ht="37.5" customHeight="1">
      <c r="A95" s="6"/>
      <c r="B95" s="38"/>
      <c r="C95" s="5"/>
      <c r="D95" s="6"/>
      <c r="E95" s="45"/>
      <c r="F95" s="6"/>
      <c r="G95" s="6"/>
      <c r="H95" s="6"/>
      <c r="I95" s="44"/>
      <c r="J95" s="5"/>
      <c r="K95" s="47"/>
      <c r="L95" s="5"/>
      <c r="M95" s="48"/>
      <c r="N95" s="48"/>
      <c r="O95" s="48"/>
      <c r="P95" s="48"/>
      <c r="Q95" s="48"/>
      <c r="R95" s="21"/>
    </row>
    <row r="96" spans="1:19" s="4" customFormat="1" ht="37.5" customHeight="1">
      <c r="A96" s="6"/>
      <c r="B96" s="38"/>
      <c r="C96" s="5"/>
      <c r="D96" s="6"/>
      <c r="E96" s="45"/>
      <c r="F96" s="6"/>
      <c r="G96" s="6"/>
      <c r="H96" s="6"/>
      <c r="I96" s="44"/>
      <c r="J96" s="5"/>
      <c r="K96" s="47"/>
      <c r="L96" s="5"/>
      <c r="M96" s="48"/>
      <c r="N96" s="48"/>
      <c r="O96" s="48"/>
      <c r="P96" s="48"/>
      <c r="Q96" s="48"/>
      <c r="R96" s="21"/>
    </row>
    <row r="97" spans="1:18" s="4" customFormat="1" ht="37.5" customHeight="1">
      <c r="A97" s="6"/>
      <c r="B97" s="38"/>
      <c r="C97" s="5"/>
      <c r="D97" s="6"/>
      <c r="E97" s="45"/>
      <c r="F97" s="6"/>
      <c r="G97" s="6"/>
      <c r="H97" s="6"/>
      <c r="I97" s="44"/>
      <c r="J97" s="5"/>
      <c r="K97" s="47"/>
      <c r="L97" s="5"/>
      <c r="M97" s="48"/>
      <c r="N97" s="48"/>
      <c r="O97" s="48"/>
      <c r="P97" s="48"/>
      <c r="Q97" s="48"/>
      <c r="R97" s="21"/>
    </row>
    <row r="98" spans="1:18" s="4" customFormat="1" ht="37.5" customHeight="1">
      <c r="A98" s="6"/>
      <c r="B98" s="38"/>
      <c r="C98" s="5"/>
      <c r="D98" s="6"/>
      <c r="E98" s="45"/>
      <c r="F98" s="6"/>
      <c r="G98" s="6"/>
      <c r="H98" s="6"/>
      <c r="I98" s="44"/>
      <c r="J98" s="5"/>
      <c r="K98" s="47"/>
      <c r="L98" s="5"/>
      <c r="M98" s="48"/>
      <c r="N98" s="48"/>
      <c r="O98" s="48"/>
      <c r="P98" s="48"/>
      <c r="Q98" s="48"/>
      <c r="R98" s="21"/>
    </row>
    <row r="99" spans="1:18" s="4" customFormat="1" ht="37.5" customHeight="1">
      <c r="A99" s="6"/>
      <c r="B99" s="38"/>
      <c r="C99" s="5"/>
      <c r="D99" s="6"/>
      <c r="E99" s="45"/>
      <c r="F99" s="6"/>
      <c r="G99" s="6"/>
      <c r="H99" s="6"/>
      <c r="I99" s="325"/>
      <c r="J99" s="5"/>
      <c r="K99" s="47"/>
      <c r="L99" s="5"/>
      <c r="M99" s="48"/>
      <c r="N99" s="48"/>
      <c r="O99" s="48"/>
      <c r="P99" s="48"/>
      <c r="Q99" s="48"/>
      <c r="R99" s="21"/>
    </row>
    <row r="100" spans="1:18" s="4" customFormat="1" ht="37.5" customHeight="1">
      <c r="A100" s="6"/>
      <c r="B100" s="38"/>
      <c r="C100" s="5"/>
      <c r="D100" s="6"/>
      <c r="E100" s="45"/>
      <c r="F100" s="6"/>
      <c r="G100" s="6"/>
      <c r="H100" s="6"/>
      <c r="I100" s="44"/>
      <c r="J100" s="5"/>
      <c r="K100" s="47"/>
      <c r="L100" s="5"/>
      <c r="M100" s="48"/>
      <c r="N100" s="48"/>
      <c r="O100" s="48"/>
      <c r="P100" s="48"/>
      <c r="Q100" s="48"/>
      <c r="R100" s="21"/>
    </row>
    <row r="101" spans="1:18" s="4" customFormat="1" ht="37.5" customHeight="1">
      <c r="A101" s="6"/>
      <c r="B101" s="38"/>
      <c r="C101" s="5"/>
      <c r="D101" s="6"/>
      <c r="E101" s="45"/>
      <c r="F101" s="6"/>
      <c r="G101" s="6"/>
      <c r="H101" s="6"/>
      <c r="I101" s="44"/>
      <c r="J101" s="5"/>
      <c r="K101" s="47"/>
      <c r="L101" s="5"/>
      <c r="M101" s="48"/>
      <c r="N101" s="48"/>
      <c r="O101" s="48"/>
      <c r="P101" s="48"/>
      <c r="Q101" s="48"/>
      <c r="R101" s="21"/>
    </row>
    <row r="102" spans="1:18" s="4" customFormat="1" ht="37.5" customHeight="1">
      <c r="A102" s="6"/>
      <c r="B102" s="38"/>
      <c r="C102" s="5"/>
      <c r="D102" s="6"/>
      <c r="E102" s="45"/>
      <c r="F102" s="6"/>
      <c r="G102" s="6"/>
      <c r="H102" s="6"/>
      <c r="I102" s="326"/>
      <c r="J102" s="5"/>
      <c r="K102" s="47"/>
      <c r="L102" s="5"/>
      <c r="M102" s="48"/>
      <c r="N102" s="48"/>
      <c r="O102" s="48"/>
      <c r="P102" s="48"/>
      <c r="Q102" s="48"/>
      <c r="R102" s="21"/>
    </row>
    <row r="103" spans="1:18" s="4" customFormat="1" ht="37.5" customHeight="1">
      <c r="A103" s="6"/>
      <c r="B103" s="38"/>
      <c r="C103" s="5"/>
      <c r="D103" s="6"/>
      <c r="E103" s="45"/>
      <c r="F103" s="6"/>
      <c r="G103" s="6"/>
      <c r="H103" s="6"/>
      <c r="I103" s="44"/>
      <c r="J103" s="5"/>
      <c r="K103" s="47"/>
      <c r="L103" s="5"/>
      <c r="M103" s="48"/>
      <c r="N103" s="48"/>
      <c r="O103" s="48"/>
      <c r="P103" s="48"/>
      <c r="Q103" s="48"/>
      <c r="R103" s="21"/>
    </row>
    <row r="104" spans="1:18" s="4" customFormat="1" ht="37.5" customHeight="1">
      <c r="A104" s="6"/>
      <c r="B104" s="38"/>
      <c r="C104" s="5"/>
      <c r="D104" s="6"/>
      <c r="E104" s="45"/>
      <c r="F104" s="6"/>
      <c r="G104" s="6"/>
      <c r="H104" s="6"/>
      <c r="I104" s="44"/>
      <c r="J104" s="5"/>
      <c r="K104" s="47"/>
      <c r="L104" s="5"/>
      <c r="M104" s="48"/>
      <c r="N104" s="48"/>
      <c r="O104" s="48"/>
      <c r="P104" s="48"/>
      <c r="Q104" s="48"/>
      <c r="R104" s="21"/>
    </row>
    <row r="105" spans="1:18" s="4" customFormat="1" ht="37.5" customHeight="1">
      <c r="A105" s="6"/>
      <c r="B105" s="38"/>
      <c r="C105" s="5"/>
      <c r="D105" s="6"/>
      <c r="E105" s="46"/>
      <c r="F105" s="6"/>
      <c r="G105" s="6"/>
      <c r="H105" s="6"/>
      <c r="I105" s="44"/>
      <c r="J105" s="5"/>
      <c r="K105" s="47"/>
      <c r="L105" s="5"/>
      <c r="M105" s="47"/>
      <c r="N105" s="47"/>
      <c r="O105" s="48"/>
      <c r="P105" s="47"/>
      <c r="Q105" s="48"/>
      <c r="R105" s="6"/>
    </row>
    <row r="106" spans="1:18" s="4" customFormat="1" ht="37.5" customHeight="1">
      <c r="A106" s="6"/>
      <c r="B106" s="38"/>
      <c r="C106" s="5"/>
      <c r="D106" s="6"/>
      <c r="E106" s="45"/>
      <c r="F106" s="6"/>
      <c r="G106" s="6"/>
      <c r="H106" s="6"/>
      <c r="I106" s="44"/>
      <c r="J106" s="5"/>
      <c r="K106" s="47"/>
      <c r="L106" s="5"/>
      <c r="M106" s="47"/>
      <c r="N106" s="47"/>
      <c r="O106" s="48"/>
      <c r="P106" s="47"/>
      <c r="Q106" s="48"/>
      <c r="R106" s="21"/>
    </row>
    <row r="107" spans="1:18" s="4" customFormat="1" ht="37.5" customHeight="1">
      <c r="A107" s="6"/>
      <c r="B107" s="38"/>
      <c r="C107" s="5"/>
      <c r="D107" s="6"/>
      <c r="E107" s="45"/>
      <c r="F107" s="6"/>
      <c r="G107" s="6"/>
      <c r="H107" s="6"/>
      <c r="I107" s="44"/>
      <c r="J107" s="5"/>
      <c r="K107" s="47"/>
      <c r="L107" s="5"/>
      <c r="M107" s="47"/>
      <c r="N107" s="47"/>
      <c r="O107" s="48"/>
      <c r="P107" s="47"/>
      <c r="Q107" s="48"/>
      <c r="R107" s="21"/>
    </row>
    <row r="108" spans="1:18" s="4" customFormat="1" ht="37.5" customHeight="1">
      <c r="A108" s="6"/>
      <c r="B108" s="38"/>
      <c r="C108" s="5"/>
      <c r="D108" s="6"/>
      <c r="E108" s="46"/>
      <c r="F108" s="6"/>
      <c r="G108" s="6"/>
      <c r="H108" s="6"/>
      <c r="I108" s="44"/>
      <c r="J108" s="5"/>
      <c r="K108" s="47"/>
      <c r="L108" s="5"/>
      <c r="M108" s="47"/>
      <c r="N108" s="47"/>
      <c r="O108" s="48"/>
      <c r="P108" s="47"/>
      <c r="Q108" s="48"/>
      <c r="R108" s="6"/>
    </row>
    <row r="109" spans="1:18" s="4" customFormat="1" ht="37.5" customHeight="1">
      <c r="A109" s="6"/>
      <c r="B109" s="38"/>
      <c r="C109" s="5"/>
      <c r="D109" s="6"/>
      <c r="E109" s="46"/>
      <c r="F109" s="6"/>
      <c r="G109" s="6"/>
      <c r="H109" s="6"/>
      <c r="I109" s="44"/>
      <c r="J109" s="5"/>
      <c r="K109" s="47"/>
      <c r="L109" s="5"/>
      <c r="M109" s="47"/>
      <c r="N109" s="47"/>
      <c r="O109" s="48"/>
      <c r="P109" s="47"/>
      <c r="Q109" s="48"/>
      <c r="R109" s="21"/>
    </row>
    <row r="110" spans="1:18" s="4" customFormat="1" ht="37.5" customHeight="1">
      <c r="A110" s="6"/>
      <c r="B110" s="38"/>
      <c r="C110" s="5"/>
      <c r="D110" s="6"/>
      <c r="E110" s="46"/>
      <c r="F110" s="6"/>
      <c r="G110" s="6"/>
      <c r="H110" s="6"/>
      <c r="I110" s="44"/>
      <c r="J110" s="5"/>
      <c r="K110" s="47"/>
      <c r="L110" s="5"/>
      <c r="M110" s="47"/>
      <c r="N110" s="47"/>
      <c r="O110" s="48"/>
      <c r="P110" s="47"/>
      <c r="Q110" s="48"/>
      <c r="R110" s="6"/>
    </row>
    <row r="111" spans="1:18" s="4" customFormat="1" ht="37.5" customHeight="1">
      <c r="A111" s="6"/>
      <c r="B111" s="38"/>
      <c r="C111" s="5"/>
      <c r="D111" s="6"/>
      <c r="E111" s="45"/>
      <c r="F111" s="6"/>
      <c r="G111" s="6"/>
      <c r="H111" s="6"/>
      <c r="I111" s="44"/>
      <c r="J111" s="5"/>
      <c r="K111" s="47"/>
      <c r="L111" s="5"/>
      <c r="M111" s="47"/>
      <c r="N111" s="47"/>
      <c r="O111" s="48"/>
      <c r="P111" s="47"/>
      <c r="Q111" s="48"/>
      <c r="R111" s="21"/>
    </row>
    <row r="112" spans="1:18" s="4" customFormat="1" ht="37.5" customHeight="1">
      <c r="A112" s="6"/>
      <c r="B112" s="38"/>
      <c r="C112" s="5"/>
      <c r="D112" s="6"/>
      <c r="E112" s="45"/>
      <c r="F112" s="6"/>
      <c r="G112" s="6"/>
      <c r="H112" s="6"/>
      <c r="I112" s="44"/>
      <c r="J112" s="5"/>
      <c r="K112" s="47"/>
      <c r="L112" s="5"/>
      <c r="M112" s="47"/>
      <c r="N112" s="47"/>
      <c r="O112" s="48"/>
      <c r="P112" s="47"/>
      <c r="Q112" s="48"/>
      <c r="R112" s="21"/>
    </row>
    <row r="113" spans="1:18" s="4" customFormat="1" ht="37.5" customHeight="1">
      <c r="A113" s="6"/>
      <c r="B113" s="38"/>
      <c r="C113" s="5"/>
      <c r="D113" s="6"/>
      <c r="E113" s="46"/>
      <c r="F113" s="6"/>
      <c r="G113" s="6"/>
      <c r="H113" s="6"/>
      <c r="I113" s="44"/>
      <c r="J113" s="5"/>
      <c r="K113" s="47"/>
      <c r="L113" s="5"/>
      <c r="M113" s="47"/>
      <c r="N113" s="47"/>
      <c r="O113" s="48"/>
      <c r="P113" s="47"/>
      <c r="Q113" s="48"/>
      <c r="R113" s="6"/>
    </row>
    <row r="114" spans="1:18" s="4" customFormat="1" ht="37.5" customHeight="1">
      <c r="A114" s="6"/>
      <c r="B114" s="38"/>
      <c r="C114" s="5"/>
      <c r="D114" s="6"/>
      <c r="E114" s="46"/>
      <c r="F114" s="6"/>
      <c r="G114" s="6"/>
      <c r="H114" s="6"/>
      <c r="I114" s="44"/>
      <c r="J114" s="5"/>
      <c r="K114" s="47"/>
      <c r="L114" s="5"/>
      <c r="M114" s="47"/>
      <c r="N114" s="47"/>
      <c r="O114" s="48"/>
      <c r="P114" s="47"/>
      <c r="Q114" s="48"/>
      <c r="R114" s="21"/>
    </row>
    <row r="115" spans="1:18" s="4" customFormat="1" ht="37.5" customHeight="1">
      <c r="A115" s="6"/>
      <c r="B115" s="38"/>
      <c r="C115" s="5"/>
      <c r="D115" s="6"/>
      <c r="E115" s="46"/>
      <c r="F115" s="6"/>
      <c r="G115" s="6"/>
      <c r="H115" s="6"/>
      <c r="I115" s="44"/>
      <c r="J115" s="5"/>
      <c r="K115" s="47"/>
      <c r="L115" s="5"/>
      <c r="M115" s="47"/>
      <c r="N115" s="47"/>
      <c r="O115" s="48"/>
      <c r="P115" s="47"/>
      <c r="Q115" s="48"/>
      <c r="R115" s="21"/>
    </row>
    <row r="116" spans="1:18" s="4" customFormat="1" ht="37.5" customHeight="1">
      <c r="A116" s="6"/>
      <c r="B116" s="38"/>
      <c r="C116" s="5"/>
      <c r="D116" s="6"/>
      <c r="E116" s="45"/>
      <c r="F116" s="6"/>
      <c r="G116" s="6"/>
      <c r="H116" s="6"/>
      <c r="I116" s="44"/>
      <c r="J116" s="5"/>
      <c r="K116" s="47"/>
      <c r="L116" s="5"/>
      <c r="M116" s="47"/>
      <c r="N116" s="47"/>
      <c r="O116" s="48"/>
      <c r="P116" s="47"/>
      <c r="Q116" s="48"/>
      <c r="R116" s="21"/>
    </row>
    <row r="117" spans="1:18" s="4" customFormat="1" ht="37.5" customHeight="1">
      <c r="A117" s="6"/>
      <c r="B117" s="38"/>
      <c r="C117" s="5"/>
      <c r="D117" s="6"/>
      <c r="E117" s="45"/>
      <c r="F117" s="6"/>
      <c r="G117" s="6"/>
      <c r="H117" s="6"/>
      <c r="I117" s="44"/>
      <c r="J117" s="5"/>
      <c r="K117" s="47"/>
      <c r="L117" s="5"/>
      <c r="M117" s="47"/>
      <c r="N117" s="47"/>
      <c r="O117" s="48"/>
      <c r="P117" s="47"/>
      <c r="Q117" s="48"/>
      <c r="R117" s="21"/>
    </row>
  </sheetData>
  <mergeCells count="16">
    <mergeCell ref="N4:Q4"/>
    <mergeCell ref="A1:R1"/>
    <mergeCell ref="A2:R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23622047244094491" right="0.23622047244094491" top="0.74803149606299213" bottom="0.55118110236220474" header="0.31496062992125984" footer="0.31496062992125984"/>
  <pageSetup paperSize="9" scale="60" fitToHeight="0" orientation="landscape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81A84-5855-4A7B-AB53-AC3DDF7CDE2D}">
  <sheetPr>
    <pageSetUpPr fitToPage="1"/>
  </sheetPr>
  <dimension ref="A1:P41"/>
  <sheetViews>
    <sheetView topLeftCell="E5" zoomScaleNormal="100" workbookViewId="0">
      <selection activeCell="R11" sqref="R11"/>
    </sheetView>
  </sheetViews>
  <sheetFormatPr defaultColWidth="9" defaultRowHeight="21"/>
  <cols>
    <col min="1" max="1" width="4.3984375" style="341" customWidth="1"/>
    <col min="2" max="2" width="51.5" style="342" customWidth="1"/>
    <col min="3" max="3" width="9.69921875" style="353" customWidth="1"/>
    <col min="4" max="4" width="5.3984375" style="341" bestFit="1" customWidth="1"/>
    <col min="5" max="5" width="12.59765625" style="343" customWidth="1"/>
    <col min="6" max="6" width="35.19921875" style="4" bestFit="1" customWidth="1"/>
    <col min="7" max="7" width="14" style="343" bestFit="1" customWidth="1"/>
    <col min="8" max="8" width="11.8984375" style="4" customWidth="1"/>
    <col min="9" max="9" width="9" style="4"/>
    <col min="10" max="10" width="10.3984375" style="4" customWidth="1"/>
    <col min="11" max="11" width="22.3984375" style="4" bestFit="1" customWidth="1"/>
    <col min="12" max="12" width="13.09765625" style="4" customWidth="1"/>
    <col min="13" max="13" width="20.59765625" style="4" bestFit="1" customWidth="1"/>
    <col min="14" max="14" width="17.5" style="4" bestFit="1" customWidth="1"/>
    <col min="15" max="15" width="36.69921875" style="4" bestFit="1" customWidth="1"/>
    <col min="16" max="16" width="10.8984375" style="521" bestFit="1" customWidth="1"/>
    <col min="17" max="16384" width="9" style="4"/>
  </cols>
  <sheetData>
    <row r="1" spans="1:16" s="327" customFormat="1" ht="30">
      <c r="A1" s="569" t="s">
        <v>802</v>
      </c>
      <c r="B1" s="569"/>
      <c r="C1" s="569"/>
      <c r="D1" s="569"/>
      <c r="E1" s="569"/>
      <c r="F1" s="569"/>
      <c r="G1" s="569"/>
      <c r="P1" s="439"/>
    </row>
    <row r="2" spans="1:16" s="327" customFormat="1" ht="27">
      <c r="A2" s="328"/>
      <c r="B2" s="328"/>
      <c r="C2" s="361"/>
      <c r="D2" s="354" t="s">
        <v>709</v>
      </c>
      <c r="E2" s="329">
        <f>กรอบวงเงิน!$E$14</f>
        <v>9870293.0899999999</v>
      </c>
      <c r="F2" s="328"/>
      <c r="G2" s="328"/>
      <c r="P2" s="439"/>
    </row>
    <row r="3" spans="1:16" s="327" customFormat="1" ht="24.6">
      <c r="A3" s="355"/>
      <c r="B3" s="356" t="s">
        <v>741</v>
      </c>
      <c r="C3" s="357"/>
      <c r="D3" s="358"/>
      <c r="E3" s="359"/>
      <c r="F3" s="355"/>
      <c r="G3" s="355"/>
      <c r="P3" s="439"/>
    </row>
    <row r="4" spans="1:16" s="327" customFormat="1" ht="24.6">
      <c r="A4" s="355"/>
      <c r="B4" s="360" t="s">
        <v>737</v>
      </c>
      <c r="C4" s="360" t="s">
        <v>738</v>
      </c>
      <c r="D4" s="358"/>
      <c r="E4" s="359"/>
      <c r="F4" s="355"/>
      <c r="G4" s="355"/>
      <c r="K4" s="327">
        <v>300000</v>
      </c>
      <c r="L4" s="327">
        <v>98300</v>
      </c>
      <c r="M4" s="327">
        <v>75000</v>
      </c>
      <c r="N4" s="327">
        <v>75000</v>
      </c>
      <c r="P4" s="439"/>
    </row>
    <row r="5" spans="1:16" s="327" customFormat="1" ht="24.6">
      <c r="A5" s="355"/>
      <c r="B5" s="360" t="s">
        <v>739</v>
      </c>
      <c r="C5" s="360" t="s">
        <v>740</v>
      </c>
      <c r="D5" s="358"/>
      <c r="E5" s="359"/>
      <c r="F5" s="355"/>
      <c r="G5" s="355"/>
      <c r="J5" s="566" t="s">
        <v>802</v>
      </c>
      <c r="K5" s="566"/>
      <c r="L5" s="566"/>
      <c r="M5" s="566"/>
      <c r="N5" s="566"/>
      <c r="O5" s="566"/>
      <c r="P5" s="566"/>
    </row>
    <row r="6" spans="1:16" s="315" customFormat="1">
      <c r="A6" s="330" t="s">
        <v>1</v>
      </c>
      <c r="B6" s="330" t="s">
        <v>4</v>
      </c>
      <c r="C6" s="331" t="s">
        <v>732</v>
      </c>
      <c r="D6" s="330" t="s">
        <v>5</v>
      </c>
      <c r="E6" s="331" t="s">
        <v>9</v>
      </c>
      <c r="F6" s="330" t="s">
        <v>52</v>
      </c>
      <c r="G6" s="331" t="s">
        <v>704</v>
      </c>
      <c r="H6" s="344"/>
      <c r="J6" s="522"/>
      <c r="K6" s="522" t="s">
        <v>834</v>
      </c>
      <c r="L6" s="522" t="s">
        <v>835</v>
      </c>
      <c r="M6" s="522" t="s">
        <v>836</v>
      </c>
      <c r="N6" s="522" t="s">
        <v>837</v>
      </c>
      <c r="O6" s="522" t="s">
        <v>838</v>
      </c>
      <c r="P6" s="523" t="s">
        <v>17</v>
      </c>
    </row>
    <row r="7" spans="1:16">
      <c r="A7" s="414">
        <v>1</v>
      </c>
      <c r="B7" s="415" t="s">
        <v>742</v>
      </c>
      <c r="C7" s="416">
        <v>300000</v>
      </c>
      <c r="D7" s="414">
        <v>2</v>
      </c>
      <c r="E7" s="417">
        <f>C7*D7</f>
        <v>600000</v>
      </c>
      <c r="F7" s="418" t="s">
        <v>703</v>
      </c>
      <c r="G7" s="417"/>
      <c r="J7" s="528" t="s">
        <v>713</v>
      </c>
      <c r="K7" s="524" t="s">
        <v>848</v>
      </c>
      <c r="L7" s="524" t="s">
        <v>135</v>
      </c>
      <c r="M7" s="524" t="s">
        <v>850</v>
      </c>
      <c r="N7" s="525" t="s">
        <v>135</v>
      </c>
      <c r="O7" s="525" t="s">
        <v>851</v>
      </c>
      <c r="P7" s="526">
        <f>$L$4+$M$4+$N$4+300000</f>
        <v>548300</v>
      </c>
    </row>
    <row r="8" spans="1:16">
      <c r="A8" s="5">
        <v>2</v>
      </c>
      <c r="B8" s="30" t="s">
        <v>743</v>
      </c>
      <c r="C8" s="419">
        <v>1200000</v>
      </c>
      <c r="D8" s="5">
        <v>2</v>
      </c>
      <c r="E8" s="76">
        <f>C8*D8</f>
        <v>2400000</v>
      </c>
      <c r="F8" s="6" t="s">
        <v>705</v>
      </c>
      <c r="G8" s="76" t="s">
        <v>722</v>
      </c>
      <c r="J8" s="528" t="s">
        <v>714</v>
      </c>
      <c r="K8" s="524" t="s">
        <v>180</v>
      </c>
      <c r="L8" s="524" t="s">
        <v>437</v>
      </c>
      <c r="M8" s="524" t="s">
        <v>429</v>
      </c>
      <c r="N8" s="525" t="s">
        <v>425</v>
      </c>
      <c r="O8" s="525" t="s">
        <v>839</v>
      </c>
      <c r="P8" s="526">
        <f>$K$4+$L$4+$M$4+$N$4+100000</f>
        <v>648300</v>
      </c>
    </row>
    <row r="9" spans="1:16" ht="42">
      <c r="A9" s="5">
        <v>3</v>
      </c>
      <c r="B9" s="30" t="s">
        <v>731</v>
      </c>
      <c r="C9" s="419">
        <v>500000</v>
      </c>
      <c r="D9" s="5">
        <v>1</v>
      </c>
      <c r="E9" s="76">
        <f t="shared" ref="E9:E16" si="0">C9*D9</f>
        <v>500000</v>
      </c>
      <c r="F9" s="6" t="s">
        <v>37</v>
      </c>
      <c r="G9" s="76" t="s">
        <v>735</v>
      </c>
      <c r="J9" s="528" t="s">
        <v>715</v>
      </c>
      <c r="K9" s="524" t="s">
        <v>841</v>
      </c>
      <c r="L9" s="524" t="s">
        <v>842</v>
      </c>
      <c r="M9" s="524" t="s">
        <v>843</v>
      </c>
      <c r="N9" s="525" t="s">
        <v>844</v>
      </c>
      <c r="O9" s="527" t="s">
        <v>845</v>
      </c>
      <c r="P9" s="526">
        <f>$K$4+$L$4+$M$4+$N$4+100000</f>
        <v>648300</v>
      </c>
    </row>
    <row r="10" spans="1:16" ht="63">
      <c r="A10" s="5">
        <v>4</v>
      </c>
      <c r="B10" s="30" t="s">
        <v>725</v>
      </c>
      <c r="C10" s="420">
        <v>140000</v>
      </c>
      <c r="D10" s="5">
        <v>1</v>
      </c>
      <c r="E10" s="76">
        <f t="shared" si="0"/>
        <v>140000</v>
      </c>
      <c r="F10" s="6" t="s">
        <v>37</v>
      </c>
      <c r="G10" s="76" t="s">
        <v>735</v>
      </c>
      <c r="J10" s="528" t="s">
        <v>716</v>
      </c>
      <c r="K10" s="524" t="s">
        <v>849</v>
      </c>
      <c r="L10" s="524" t="s">
        <v>848</v>
      </c>
      <c r="M10" s="524" t="s">
        <v>310</v>
      </c>
      <c r="N10" s="525" t="s">
        <v>333</v>
      </c>
      <c r="O10" s="527" t="s">
        <v>860</v>
      </c>
      <c r="P10" s="526">
        <f>$K$4+$M$4+$N$4+100000</f>
        <v>550000</v>
      </c>
    </row>
    <row r="11" spans="1:16">
      <c r="A11" s="5">
        <v>5</v>
      </c>
      <c r="B11" s="30" t="s">
        <v>348</v>
      </c>
      <c r="C11" s="420">
        <v>260000</v>
      </c>
      <c r="D11" s="5">
        <v>1</v>
      </c>
      <c r="E11" s="76">
        <f t="shared" si="0"/>
        <v>260000</v>
      </c>
      <c r="F11" s="6" t="s">
        <v>37</v>
      </c>
      <c r="G11" s="76" t="s">
        <v>735</v>
      </c>
      <c r="J11" s="528" t="s">
        <v>717</v>
      </c>
      <c r="K11" s="524" t="s">
        <v>861</v>
      </c>
      <c r="L11" s="524" t="s">
        <v>174</v>
      </c>
      <c r="M11" s="524" t="s">
        <v>44</v>
      </c>
      <c r="N11" s="525" t="s">
        <v>811</v>
      </c>
      <c r="O11" s="525" t="s">
        <v>847</v>
      </c>
      <c r="P11" s="526">
        <f>$L$4+$M$4+$N$4+400000</f>
        <v>648300</v>
      </c>
    </row>
    <row r="12" spans="1:16" ht="63">
      <c r="A12" s="5">
        <v>6</v>
      </c>
      <c r="B12" s="30" t="s">
        <v>744</v>
      </c>
      <c r="C12" s="419">
        <v>25000</v>
      </c>
      <c r="D12" s="5">
        <v>14</v>
      </c>
      <c r="E12" s="76">
        <f t="shared" si="0"/>
        <v>350000</v>
      </c>
      <c r="F12" s="6" t="s">
        <v>706</v>
      </c>
      <c r="G12" s="76" t="s">
        <v>707</v>
      </c>
      <c r="J12" s="528" t="s">
        <v>718</v>
      </c>
      <c r="K12" s="524" t="s">
        <v>135</v>
      </c>
      <c r="L12" s="524" t="s">
        <v>136</v>
      </c>
      <c r="M12" s="524" t="s">
        <v>138</v>
      </c>
      <c r="N12" s="525" t="s">
        <v>139</v>
      </c>
      <c r="O12" s="527" t="s">
        <v>846</v>
      </c>
      <c r="P12" s="526">
        <f>$K$4+$L$4+$M$4+$N$4+100000</f>
        <v>648300</v>
      </c>
    </row>
    <row r="13" spans="1:16">
      <c r="A13" s="5">
        <v>7</v>
      </c>
      <c r="B13" s="30" t="s">
        <v>745</v>
      </c>
      <c r="C13" s="419">
        <v>300000</v>
      </c>
      <c r="D13" s="5">
        <v>7</v>
      </c>
      <c r="E13" s="76">
        <f t="shared" si="0"/>
        <v>2100000</v>
      </c>
      <c r="F13" s="6" t="s">
        <v>733</v>
      </c>
      <c r="G13" s="76" t="s">
        <v>735</v>
      </c>
      <c r="J13" s="528" t="s">
        <v>719</v>
      </c>
      <c r="K13" s="524" t="s">
        <v>848</v>
      </c>
      <c r="L13" s="524" t="s">
        <v>623</v>
      </c>
      <c r="M13" s="524" t="s">
        <v>627</v>
      </c>
      <c r="N13" s="525" t="s">
        <v>625</v>
      </c>
      <c r="O13" s="525" t="s">
        <v>859</v>
      </c>
      <c r="P13" s="526">
        <f>$L$4+$M$4+$N$4+300000+83893.09</f>
        <v>632193.09</v>
      </c>
    </row>
    <row r="14" spans="1:16">
      <c r="A14" s="5">
        <v>8</v>
      </c>
      <c r="B14" s="30" t="s">
        <v>746</v>
      </c>
      <c r="C14" s="419">
        <v>75000</v>
      </c>
      <c r="D14" s="5">
        <v>9</v>
      </c>
      <c r="E14" s="76">
        <f t="shared" si="0"/>
        <v>675000</v>
      </c>
      <c r="F14" s="6" t="s">
        <v>710</v>
      </c>
      <c r="G14" s="76" t="s">
        <v>711</v>
      </c>
      <c r="J14" s="528" t="s">
        <v>720</v>
      </c>
      <c r="K14" s="524" t="s">
        <v>385</v>
      </c>
      <c r="L14" s="524" t="s">
        <v>376</v>
      </c>
      <c r="M14" s="524" t="s">
        <v>392</v>
      </c>
      <c r="N14" s="525" t="s">
        <v>379</v>
      </c>
      <c r="O14" s="525" t="s">
        <v>852</v>
      </c>
      <c r="P14" s="526">
        <f>$K$4+$L$4+$M$4+$N$4+100000</f>
        <v>648300</v>
      </c>
    </row>
    <row r="15" spans="1:16" ht="42">
      <c r="A15" s="5">
        <v>9</v>
      </c>
      <c r="B15" s="44" t="s">
        <v>747</v>
      </c>
      <c r="C15" s="421">
        <v>98300</v>
      </c>
      <c r="D15" s="38">
        <v>8</v>
      </c>
      <c r="E15" s="76">
        <f t="shared" si="0"/>
        <v>786400</v>
      </c>
      <c r="F15" s="6" t="s">
        <v>734</v>
      </c>
      <c r="G15" s="76" t="s">
        <v>712</v>
      </c>
      <c r="J15" s="528" t="s">
        <v>721</v>
      </c>
      <c r="K15" s="524" t="s">
        <v>279</v>
      </c>
      <c r="L15" s="524" t="s">
        <v>279</v>
      </c>
      <c r="M15" s="524" t="s">
        <v>279</v>
      </c>
      <c r="N15" s="524" t="s">
        <v>279</v>
      </c>
      <c r="O15" s="527" t="s">
        <v>840</v>
      </c>
      <c r="P15" s="526">
        <f>$K$4+$L$4+$M$4+$N$4+100000</f>
        <v>648300</v>
      </c>
    </row>
    <row r="16" spans="1:16">
      <c r="A16" s="5">
        <v>10</v>
      </c>
      <c r="B16" s="44" t="s">
        <v>748</v>
      </c>
      <c r="C16" s="421">
        <v>75000</v>
      </c>
      <c r="D16" s="38">
        <v>9</v>
      </c>
      <c r="E16" s="76">
        <f t="shared" si="0"/>
        <v>675000</v>
      </c>
      <c r="F16" s="6" t="s">
        <v>710</v>
      </c>
      <c r="G16" s="76" t="s">
        <v>723</v>
      </c>
      <c r="J16" s="528"/>
      <c r="K16" s="525"/>
      <c r="L16" s="525"/>
      <c r="M16" s="525"/>
      <c r="N16" s="525"/>
      <c r="O16" s="525" t="s">
        <v>853</v>
      </c>
      <c r="P16" s="526">
        <v>300000</v>
      </c>
    </row>
    <row r="17" spans="1:16">
      <c r="A17" s="5">
        <v>11</v>
      </c>
      <c r="B17" s="30" t="s">
        <v>749</v>
      </c>
      <c r="C17" s="419">
        <v>15200</v>
      </c>
      <c r="D17" s="5">
        <v>54</v>
      </c>
      <c r="E17" s="76">
        <f>C17*D17*0</f>
        <v>0</v>
      </c>
      <c r="F17" s="6" t="s">
        <v>724</v>
      </c>
      <c r="G17" s="76" t="s">
        <v>723</v>
      </c>
      <c r="J17" s="528"/>
      <c r="K17" s="525"/>
      <c r="L17" s="525"/>
      <c r="M17" s="525"/>
      <c r="N17" s="525"/>
      <c r="O17" s="525" t="s">
        <v>854</v>
      </c>
      <c r="P17" s="526">
        <v>300000</v>
      </c>
    </row>
    <row r="18" spans="1:16">
      <c r="A18" s="5">
        <v>12</v>
      </c>
      <c r="B18" s="30" t="s">
        <v>750</v>
      </c>
      <c r="C18" s="419">
        <v>11000</v>
      </c>
      <c r="D18" s="5">
        <v>54</v>
      </c>
      <c r="E18" s="76">
        <f>C18*D18*0</f>
        <v>0</v>
      </c>
      <c r="F18" s="6" t="s">
        <v>724</v>
      </c>
      <c r="G18" s="76" t="s">
        <v>723</v>
      </c>
      <c r="J18" s="528"/>
      <c r="K18" s="525"/>
      <c r="L18" s="525"/>
      <c r="M18" s="525"/>
      <c r="N18" s="525"/>
      <c r="O18" s="529" t="s">
        <v>855</v>
      </c>
      <c r="P18" s="526">
        <v>1200000</v>
      </c>
    </row>
    <row r="19" spans="1:16">
      <c r="A19" s="5">
        <v>13</v>
      </c>
      <c r="B19" s="30" t="s">
        <v>194</v>
      </c>
      <c r="C19" s="419">
        <v>460000</v>
      </c>
      <c r="D19" s="5">
        <v>8</v>
      </c>
      <c r="E19" s="76">
        <f>C19*D19*0</f>
        <v>0</v>
      </c>
      <c r="F19" s="6" t="s">
        <v>734</v>
      </c>
      <c r="G19" s="76" t="s">
        <v>712</v>
      </c>
      <c r="J19" s="528"/>
      <c r="K19" s="525"/>
      <c r="L19" s="525"/>
      <c r="M19" s="525"/>
      <c r="N19" s="525"/>
      <c r="O19" s="529" t="s">
        <v>856</v>
      </c>
      <c r="P19" s="526">
        <v>1200000</v>
      </c>
    </row>
    <row r="20" spans="1:16" s="59" customFormat="1">
      <c r="A20" s="414">
        <v>14</v>
      </c>
      <c r="B20" s="415" t="s">
        <v>751</v>
      </c>
      <c r="C20" s="416"/>
      <c r="D20" s="414"/>
      <c r="E20" s="422"/>
      <c r="F20" s="418"/>
      <c r="G20" s="423"/>
      <c r="J20" s="528"/>
      <c r="K20" s="528"/>
      <c r="L20" s="528"/>
      <c r="M20" s="528"/>
      <c r="N20" s="528"/>
      <c r="O20" s="525" t="s">
        <v>857</v>
      </c>
      <c r="P20" s="526">
        <v>900000</v>
      </c>
    </row>
    <row r="21" spans="1:16">
      <c r="A21" s="5"/>
      <c r="B21" s="424" t="s">
        <v>803</v>
      </c>
      <c r="C21" s="420">
        <v>100000</v>
      </c>
      <c r="D21" s="5">
        <v>9</v>
      </c>
      <c r="E21" s="48">
        <f>(C21*D21)</f>
        <v>900000</v>
      </c>
      <c r="F21" s="6"/>
      <c r="G21" s="76"/>
      <c r="H21" s="425"/>
      <c r="J21" s="528"/>
      <c r="K21" s="525"/>
      <c r="L21" s="525"/>
      <c r="M21" s="525"/>
      <c r="N21" s="525"/>
      <c r="O21" s="525" t="s">
        <v>858</v>
      </c>
      <c r="P21" s="526">
        <f>50000*7</f>
        <v>350000</v>
      </c>
    </row>
    <row r="22" spans="1:16">
      <c r="A22" s="5"/>
      <c r="B22" s="424" t="s">
        <v>804</v>
      </c>
      <c r="C22" s="420">
        <v>200000</v>
      </c>
      <c r="D22" s="5">
        <v>2</v>
      </c>
      <c r="E22" s="48">
        <f t="shared" ref="E22:E23" si="1">C22*D22</f>
        <v>400000</v>
      </c>
      <c r="F22" s="6"/>
      <c r="G22" s="76"/>
      <c r="H22" s="425"/>
      <c r="J22" s="530" t="s">
        <v>17</v>
      </c>
      <c r="K22" s="531">
        <f>300000*6</f>
        <v>1800000</v>
      </c>
      <c r="L22" s="531">
        <f>98300*8</f>
        <v>786400</v>
      </c>
      <c r="M22" s="531">
        <f>75000*9</f>
        <v>675000</v>
      </c>
      <c r="N22" s="531">
        <f>75000*9</f>
        <v>675000</v>
      </c>
      <c r="O22" s="531">
        <f>300000+100000+100000+100000+400000+100000+383893.09+100000+100000+300000+300000+1200000+1200000+900000+350000</f>
        <v>5933893.0899999999</v>
      </c>
      <c r="P22" s="531">
        <f>SUM(P7:P21)</f>
        <v>9870293.0899999999</v>
      </c>
    </row>
    <row r="23" spans="1:16">
      <c r="A23" s="5"/>
      <c r="B23" s="424" t="s">
        <v>805</v>
      </c>
      <c r="C23" s="420">
        <v>83893.09</v>
      </c>
      <c r="D23" s="5">
        <v>1</v>
      </c>
      <c r="E23" s="48">
        <f t="shared" si="1"/>
        <v>83893.09</v>
      </c>
      <c r="F23" s="6"/>
      <c r="G23" s="76"/>
      <c r="H23" s="425"/>
      <c r="K23" s="521"/>
      <c r="L23" s="521"/>
      <c r="M23" s="521"/>
      <c r="N23" s="521"/>
      <c r="O23" s="521"/>
    </row>
    <row r="24" spans="1:16" s="59" customFormat="1">
      <c r="A24" s="567" t="s">
        <v>708</v>
      </c>
      <c r="B24" s="568"/>
      <c r="C24" s="352"/>
      <c r="D24" s="346"/>
      <c r="E24" s="340">
        <f>SUM(E7:E23)</f>
        <v>9870293.0899999999</v>
      </c>
      <c r="F24" s="349"/>
      <c r="G24" s="426">
        <f>E2-E24</f>
        <v>0</v>
      </c>
      <c r="H24" s="427"/>
      <c r="J24" s="4"/>
      <c r="K24" s="425"/>
      <c r="L24" s="4"/>
      <c r="M24" s="4"/>
      <c r="N24" s="4"/>
      <c r="O24" s="4"/>
      <c r="P24" s="521"/>
    </row>
    <row r="26" spans="1:16" ht="30">
      <c r="A26" s="569" t="s">
        <v>726</v>
      </c>
      <c r="B26" s="569"/>
      <c r="C26" s="569"/>
      <c r="D26" s="569"/>
      <c r="E26" s="569"/>
      <c r="F26" s="569"/>
      <c r="G26" s="569"/>
    </row>
    <row r="27" spans="1:16" ht="24.6">
      <c r="A27" s="328"/>
      <c r="B27" s="328" t="s">
        <v>727</v>
      </c>
      <c r="C27" s="362"/>
      <c r="D27" s="328"/>
      <c r="E27" s="363">
        <f>กรอบวงเงิน!$F$14</f>
        <v>4935146.54</v>
      </c>
      <c r="F27" s="364" t="s">
        <v>728</v>
      </c>
      <c r="G27" s="365">
        <f>E27*2</f>
        <v>9870293.0800000001</v>
      </c>
    </row>
    <row r="28" spans="1:16" ht="49.5" customHeight="1">
      <c r="A28" s="570" t="s">
        <v>736</v>
      </c>
      <c r="B28" s="571"/>
      <c r="C28" s="571"/>
      <c r="D28" s="571"/>
      <c r="E28" s="571"/>
      <c r="F28" s="571"/>
      <c r="G28" s="571"/>
    </row>
    <row r="29" spans="1:16">
      <c r="A29" s="330" t="s">
        <v>1</v>
      </c>
      <c r="B29" s="330" t="s">
        <v>4</v>
      </c>
      <c r="C29" s="331" t="s">
        <v>732</v>
      </c>
      <c r="D29" s="330" t="s">
        <v>5</v>
      </c>
      <c r="E29" s="331" t="s">
        <v>9</v>
      </c>
      <c r="F29" s="330" t="s">
        <v>52</v>
      </c>
      <c r="G29" s="331" t="s">
        <v>704</v>
      </c>
    </row>
    <row r="30" spans="1:16">
      <c r="A30" s="5">
        <v>1</v>
      </c>
      <c r="B30" s="30" t="s">
        <v>743</v>
      </c>
      <c r="C30" s="419">
        <v>1200000</v>
      </c>
      <c r="D30" s="5">
        <v>2</v>
      </c>
      <c r="E30" s="76">
        <f>C30*D30</f>
        <v>2400000</v>
      </c>
      <c r="F30" s="6" t="s">
        <v>705</v>
      </c>
      <c r="G30" s="76" t="s">
        <v>722</v>
      </c>
    </row>
    <row r="31" spans="1:16">
      <c r="A31" s="5">
        <v>2</v>
      </c>
      <c r="B31" s="30" t="s">
        <v>731</v>
      </c>
      <c r="C31" s="419">
        <v>500000</v>
      </c>
      <c r="D31" s="5">
        <v>1</v>
      </c>
      <c r="E31" s="76">
        <f t="shared" ref="E31:E35" si="2">C31*D31</f>
        <v>500000</v>
      </c>
      <c r="F31" s="6" t="s">
        <v>37</v>
      </c>
      <c r="G31" s="76" t="s">
        <v>735</v>
      </c>
    </row>
    <row r="32" spans="1:16">
      <c r="A32" s="5">
        <v>3</v>
      </c>
      <c r="B32" s="30" t="s">
        <v>725</v>
      </c>
      <c r="C32" s="419">
        <v>140000</v>
      </c>
      <c r="D32" s="5">
        <v>1</v>
      </c>
      <c r="E32" s="76">
        <f t="shared" si="2"/>
        <v>140000</v>
      </c>
      <c r="F32" s="6" t="s">
        <v>37</v>
      </c>
      <c r="G32" s="76" t="s">
        <v>735</v>
      </c>
    </row>
    <row r="33" spans="1:7">
      <c r="A33" s="5">
        <v>4</v>
      </c>
      <c r="B33" s="30" t="s">
        <v>348</v>
      </c>
      <c r="C33" s="419">
        <v>260000</v>
      </c>
      <c r="D33" s="5">
        <v>1</v>
      </c>
      <c r="E33" s="76">
        <f t="shared" si="2"/>
        <v>260000</v>
      </c>
      <c r="F33" s="6" t="s">
        <v>37</v>
      </c>
      <c r="G33" s="76" t="s">
        <v>735</v>
      </c>
    </row>
    <row r="34" spans="1:7">
      <c r="A34" s="5">
        <v>5</v>
      </c>
      <c r="B34" s="30" t="s">
        <v>194</v>
      </c>
      <c r="C34" s="419">
        <v>460000</v>
      </c>
      <c r="D34" s="5">
        <v>8</v>
      </c>
      <c r="E34" s="76">
        <f t="shared" si="2"/>
        <v>3680000</v>
      </c>
      <c r="F34" s="6" t="s">
        <v>752</v>
      </c>
      <c r="G34" s="76" t="s">
        <v>712</v>
      </c>
    </row>
    <row r="35" spans="1:7">
      <c r="A35" s="5">
        <v>6</v>
      </c>
      <c r="B35" s="30" t="s">
        <v>745</v>
      </c>
      <c r="C35" s="419">
        <v>300000</v>
      </c>
      <c r="D35" s="5">
        <v>7</v>
      </c>
      <c r="E35" s="76">
        <f t="shared" si="2"/>
        <v>2100000</v>
      </c>
      <c r="F35" s="6" t="s">
        <v>733</v>
      </c>
      <c r="G35" s="76" t="s">
        <v>735</v>
      </c>
    </row>
    <row r="36" spans="1:7">
      <c r="A36" s="370"/>
      <c r="B36" s="428" t="s">
        <v>788</v>
      </c>
      <c r="C36" s="429"/>
      <c r="D36" s="370"/>
      <c r="E36" s="430"/>
      <c r="F36" s="368" t="s">
        <v>807</v>
      </c>
      <c r="G36" s="430" t="s">
        <v>711</v>
      </c>
    </row>
    <row r="37" spans="1:7">
      <c r="A37" s="370"/>
      <c r="B37" s="428" t="s">
        <v>786</v>
      </c>
      <c r="C37" s="429"/>
      <c r="D37" s="370"/>
      <c r="E37" s="430"/>
      <c r="F37" s="368" t="s">
        <v>806</v>
      </c>
      <c r="G37" s="430"/>
    </row>
    <row r="38" spans="1:7">
      <c r="A38" s="370"/>
      <c r="B38" s="428" t="s">
        <v>787</v>
      </c>
      <c r="C38" s="429"/>
      <c r="D38" s="370"/>
      <c r="E38" s="430"/>
      <c r="F38" s="368" t="s">
        <v>806</v>
      </c>
      <c r="G38" s="430"/>
    </row>
    <row r="39" spans="1:7">
      <c r="A39" s="332">
        <v>7</v>
      </c>
      <c r="B39" s="333" t="s">
        <v>751</v>
      </c>
      <c r="C39" s="350"/>
      <c r="D39" s="332"/>
      <c r="E39" s="334"/>
      <c r="F39" s="335"/>
      <c r="G39" s="336"/>
    </row>
    <row r="40" spans="1:7">
      <c r="A40" s="337"/>
      <c r="B40" s="345"/>
      <c r="C40" s="351"/>
      <c r="D40" s="337"/>
      <c r="E40" s="338"/>
      <c r="F40" s="345"/>
      <c r="G40" s="339"/>
    </row>
    <row r="41" spans="1:7">
      <c r="A41" s="567" t="s">
        <v>708</v>
      </c>
      <c r="B41" s="568"/>
      <c r="C41" s="367"/>
      <c r="D41" s="366"/>
      <c r="E41" s="340">
        <f>SUM(E30:E40)</f>
        <v>9080000</v>
      </c>
      <c r="F41" s="347"/>
      <c r="G41" s="348">
        <f>G27-E41</f>
        <v>790293.08000000007</v>
      </c>
    </row>
  </sheetData>
  <mergeCells count="6">
    <mergeCell ref="J5:P5"/>
    <mergeCell ref="A41:B41"/>
    <mergeCell ref="A1:G1"/>
    <mergeCell ref="A24:B24"/>
    <mergeCell ref="A26:G26"/>
    <mergeCell ref="A28:G28"/>
  </mergeCells>
  <phoneticPr fontId="32" type="noConversion"/>
  <pageMargins left="0.25" right="0.25" top="0.75" bottom="0.75" header="0.3" footer="0.3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C49E5-784D-4E3A-96AE-AEE26D6F4F69}">
  <dimension ref="A1:S15"/>
  <sheetViews>
    <sheetView workbookViewId="0">
      <selection activeCell="I19" sqref="I19"/>
    </sheetView>
  </sheetViews>
  <sheetFormatPr defaultColWidth="9" defaultRowHeight="24.6"/>
  <cols>
    <col min="1" max="1" width="5.59765625" style="434" customWidth="1"/>
    <col min="2" max="2" width="38.19921875" style="433" customWidth="1"/>
    <col min="3" max="3" width="12.59765625" style="327" bestFit="1" customWidth="1"/>
    <col min="4" max="4" width="10.3984375" style="432" bestFit="1" customWidth="1"/>
    <col min="5" max="5" width="11" style="432" bestFit="1" customWidth="1"/>
    <col min="6" max="6" width="10.59765625" style="432" bestFit="1" customWidth="1"/>
    <col min="7" max="7" width="11.3984375" style="432" bestFit="1" customWidth="1"/>
    <col min="8" max="8" width="11.19921875" style="432" bestFit="1" customWidth="1"/>
    <col min="9" max="9" width="11.3984375" style="432" bestFit="1" customWidth="1"/>
    <col min="10" max="10" width="8.59765625" style="432" bestFit="1" customWidth="1"/>
    <col min="11" max="11" width="12.19921875" style="432" bestFit="1" customWidth="1"/>
    <col min="12" max="12" width="9.8984375" style="432" bestFit="1" customWidth="1"/>
    <col min="13" max="13" width="9.5" style="432" bestFit="1" customWidth="1"/>
    <col min="14" max="14" width="9.19921875" style="432" bestFit="1" customWidth="1"/>
    <col min="15" max="15" width="10.19921875" style="432" bestFit="1" customWidth="1"/>
    <col min="16" max="16" width="11.8984375" style="432" bestFit="1" customWidth="1"/>
    <col min="17" max="17" width="11.09765625" style="432" bestFit="1" customWidth="1"/>
    <col min="18" max="18" width="10.19921875" style="432" bestFit="1" customWidth="1"/>
    <col min="19" max="19" width="8.69921875" style="432" bestFit="1" customWidth="1"/>
    <col min="20" max="16384" width="9" style="432"/>
  </cols>
  <sheetData>
    <row r="1" spans="1:19" s="436" customFormat="1" ht="30">
      <c r="A1" s="573" t="s">
        <v>789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</row>
    <row r="2" spans="1:19" s="431" customFormat="1">
      <c r="A2" s="576" t="s">
        <v>1</v>
      </c>
      <c r="B2" s="577" t="s">
        <v>4</v>
      </c>
      <c r="C2" s="576" t="s">
        <v>801</v>
      </c>
      <c r="D2" s="574" t="s">
        <v>790</v>
      </c>
      <c r="E2" s="574"/>
      <c r="F2" s="574"/>
      <c r="G2" s="574"/>
      <c r="H2" s="574"/>
      <c r="I2" s="574"/>
      <c r="J2" s="574"/>
      <c r="K2" s="575" t="s">
        <v>791</v>
      </c>
      <c r="L2" s="575"/>
      <c r="M2" s="575"/>
      <c r="N2" s="575"/>
      <c r="O2" s="575"/>
      <c r="P2" s="575"/>
      <c r="Q2" s="575"/>
      <c r="R2" s="575"/>
      <c r="S2" s="575"/>
    </row>
    <row r="3" spans="1:19" s="431" customFormat="1">
      <c r="A3" s="576"/>
      <c r="B3" s="577"/>
      <c r="C3" s="576"/>
      <c r="D3" s="441" t="s">
        <v>37</v>
      </c>
      <c r="E3" s="441" t="s">
        <v>35</v>
      </c>
      <c r="F3" s="441" t="s">
        <v>36</v>
      </c>
      <c r="G3" s="441" t="s">
        <v>38</v>
      </c>
      <c r="H3" s="441" t="s">
        <v>40</v>
      </c>
      <c r="I3" s="441" t="s">
        <v>41</v>
      </c>
      <c r="J3" s="441" t="s">
        <v>42</v>
      </c>
      <c r="K3" s="442" t="s">
        <v>792</v>
      </c>
      <c r="L3" s="442" t="s">
        <v>793</v>
      </c>
      <c r="M3" s="442" t="s">
        <v>794</v>
      </c>
      <c r="N3" s="442" t="s">
        <v>795</v>
      </c>
      <c r="O3" s="442" t="s">
        <v>796</v>
      </c>
      <c r="P3" s="442" t="s">
        <v>797</v>
      </c>
      <c r="Q3" s="442" t="s">
        <v>798</v>
      </c>
      <c r="R3" s="442" t="s">
        <v>799</v>
      </c>
      <c r="S3" s="442" t="s">
        <v>800</v>
      </c>
    </row>
    <row r="4" spans="1:19">
      <c r="A4" s="437">
        <v>1</v>
      </c>
      <c r="B4" s="435" t="s">
        <v>742</v>
      </c>
      <c r="C4" s="440">
        <f>SUM(D4:S4)</f>
        <v>600000</v>
      </c>
      <c r="D4" s="443"/>
      <c r="E4" s="443"/>
      <c r="F4" s="443"/>
      <c r="G4" s="443"/>
      <c r="H4" s="443"/>
      <c r="I4" s="443">
        <v>300000</v>
      </c>
      <c r="J4" s="443">
        <v>300000</v>
      </c>
      <c r="K4" s="445"/>
      <c r="L4" s="445"/>
      <c r="M4" s="445"/>
      <c r="N4" s="445"/>
      <c r="O4" s="445"/>
      <c r="P4" s="445"/>
      <c r="Q4" s="445"/>
      <c r="R4" s="445"/>
      <c r="S4" s="445"/>
    </row>
    <row r="5" spans="1:19">
      <c r="A5" s="437">
        <v>2</v>
      </c>
      <c r="B5" s="435" t="s">
        <v>743</v>
      </c>
      <c r="C5" s="440">
        <f t="shared" ref="C5:C14" si="0">SUM(D5:S5)</f>
        <v>2400000</v>
      </c>
      <c r="D5" s="443"/>
      <c r="E5" s="443"/>
      <c r="F5" s="443">
        <v>1200000</v>
      </c>
      <c r="G5" s="443"/>
      <c r="H5" s="443">
        <v>1200000</v>
      </c>
      <c r="I5" s="443"/>
      <c r="J5" s="443"/>
      <c r="K5" s="445"/>
      <c r="L5" s="445"/>
      <c r="M5" s="445"/>
      <c r="N5" s="445"/>
      <c r="O5" s="445"/>
      <c r="P5" s="445"/>
      <c r="Q5" s="445"/>
      <c r="R5" s="445"/>
      <c r="S5" s="445"/>
    </row>
    <row r="6" spans="1:19">
      <c r="A6" s="437">
        <v>3</v>
      </c>
      <c r="B6" s="435" t="s">
        <v>731</v>
      </c>
      <c r="C6" s="440">
        <f t="shared" si="0"/>
        <v>500000</v>
      </c>
      <c r="D6" s="443">
        <v>500000</v>
      </c>
      <c r="E6" s="443"/>
      <c r="F6" s="443"/>
      <c r="G6" s="443"/>
      <c r="H6" s="443"/>
      <c r="I6" s="443"/>
      <c r="J6" s="443"/>
      <c r="K6" s="445"/>
      <c r="L6" s="445"/>
      <c r="M6" s="445"/>
      <c r="N6" s="445"/>
      <c r="O6" s="445"/>
      <c r="P6" s="445"/>
      <c r="Q6" s="445"/>
      <c r="R6" s="445"/>
      <c r="S6" s="445"/>
    </row>
    <row r="7" spans="1:19">
      <c r="A7" s="437">
        <v>4</v>
      </c>
      <c r="B7" s="435" t="s">
        <v>725</v>
      </c>
      <c r="C7" s="440">
        <f t="shared" si="0"/>
        <v>140000</v>
      </c>
      <c r="D7" s="443">
        <v>140000</v>
      </c>
      <c r="E7" s="443"/>
      <c r="F7" s="443"/>
      <c r="G7" s="443"/>
      <c r="H7" s="443"/>
      <c r="I7" s="443"/>
      <c r="J7" s="443"/>
      <c r="K7" s="445"/>
      <c r="L7" s="445"/>
      <c r="M7" s="445"/>
      <c r="N7" s="445"/>
      <c r="O7" s="445"/>
      <c r="P7" s="445"/>
      <c r="Q7" s="445"/>
      <c r="R7" s="445"/>
      <c r="S7" s="445"/>
    </row>
    <row r="8" spans="1:19">
      <c r="A8" s="437">
        <v>5</v>
      </c>
      <c r="B8" s="435" t="s">
        <v>348</v>
      </c>
      <c r="C8" s="440">
        <f t="shared" si="0"/>
        <v>260000</v>
      </c>
      <c r="D8" s="443">
        <v>260000</v>
      </c>
      <c r="E8" s="443"/>
      <c r="F8" s="443"/>
      <c r="G8" s="443"/>
      <c r="H8" s="443"/>
      <c r="I8" s="443"/>
      <c r="J8" s="443"/>
      <c r="K8" s="445"/>
      <c r="L8" s="445"/>
      <c r="M8" s="445"/>
      <c r="N8" s="445"/>
      <c r="O8" s="445"/>
      <c r="P8" s="445"/>
      <c r="Q8" s="445"/>
      <c r="R8" s="445"/>
      <c r="S8" s="445"/>
    </row>
    <row r="9" spans="1:19">
      <c r="A9" s="437">
        <v>6</v>
      </c>
      <c r="B9" s="435" t="s">
        <v>744</v>
      </c>
      <c r="C9" s="440">
        <f t="shared" si="0"/>
        <v>350000</v>
      </c>
      <c r="D9" s="443">
        <v>50000</v>
      </c>
      <c r="E9" s="443">
        <v>50000</v>
      </c>
      <c r="F9" s="443">
        <v>50000</v>
      </c>
      <c r="G9" s="443">
        <v>50000</v>
      </c>
      <c r="H9" s="443">
        <v>50000</v>
      </c>
      <c r="I9" s="443">
        <v>50000</v>
      </c>
      <c r="J9" s="443">
        <v>50000</v>
      </c>
      <c r="K9" s="445"/>
      <c r="L9" s="445"/>
      <c r="M9" s="445"/>
      <c r="N9" s="445"/>
      <c r="O9" s="445"/>
      <c r="P9" s="445"/>
      <c r="Q9" s="445"/>
      <c r="R9" s="445"/>
      <c r="S9" s="445"/>
    </row>
    <row r="10" spans="1:19">
      <c r="A10" s="437">
        <v>7</v>
      </c>
      <c r="B10" s="435" t="s">
        <v>745</v>
      </c>
      <c r="C10" s="440">
        <f t="shared" si="0"/>
        <v>2100000</v>
      </c>
      <c r="D10" s="443"/>
      <c r="E10" s="443"/>
      <c r="F10" s="443"/>
      <c r="G10" s="443"/>
      <c r="H10" s="443"/>
      <c r="I10" s="443"/>
      <c r="J10" s="443"/>
      <c r="K10" s="445"/>
      <c r="L10" s="445">
        <v>300000</v>
      </c>
      <c r="M10" s="445">
        <v>300000</v>
      </c>
      <c r="N10" s="445">
        <v>300000</v>
      </c>
      <c r="O10" s="445">
        <v>300000</v>
      </c>
      <c r="P10" s="445">
        <v>300000</v>
      </c>
      <c r="Q10" s="445"/>
      <c r="R10" s="445">
        <v>300000</v>
      </c>
      <c r="S10" s="445">
        <v>300000</v>
      </c>
    </row>
    <row r="11" spans="1:19">
      <c r="A11" s="437">
        <v>8</v>
      </c>
      <c r="B11" s="435" t="s">
        <v>746</v>
      </c>
      <c r="C11" s="440">
        <f t="shared" si="0"/>
        <v>675000</v>
      </c>
      <c r="D11" s="443"/>
      <c r="E11" s="443"/>
      <c r="F11" s="443"/>
      <c r="G11" s="443"/>
      <c r="H11" s="443"/>
      <c r="I11" s="443"/>
      <c r="J11" s="443"/>
      <c r="K11" s="445">
        <v>75000</v>
      </c>
      <c r="L11" s="445">
        <v>75000</v>
      </c>
      <c r="M11" s="445">
        <v>75000</v>
      </c>
      <c r="N11" s="445">
        <v>75000</v>
      </c>
      <c r="O11" s="445">
        <v>75000</v>
      </c>
      <c r="P11" s="445">
        <v>75000</v>
      </c>
      <c r="Q11" s="445">
        <v>75000</v>
      </c>
      <c r="R11" s="445">
        <v>75000</v>
      </c>
      <c r="S11" s="445">
        <v>75000</v>
      </c>
    </row>
    <row r="12" spans="1:19" ht="49.2">
      <c r="A12" s="437">
        <v>9</v>
      </c>
      <c r="B12" s="435" t="s">
        <v>747</v>
      </c>
      <c r="C12" s="440">
        <f t="shared" si="0"/>
        <v>786400</v>
      </c>
      <c r="D12" s="443"/>
      <c r="E12" s="443"/>
      <c r="F12" s="443"/>
      <c r="G12" s="443"/>
      <c r="H12" s="443"/>
      <c r="I12" s="443"/>
      <c r="J12" s="443"/>
      <c r="K12" s="445">
        <v>98300</v>
      </c>
      <c r="L12" s="445">
        <v>98300</v>
      </c>
      <c r="M12" s="445">
        <v>98300</v>
      </c>
      <c r="N12" s="445"/>
      <c r="O12" s="445">
        <v>98300</v>
      </c>
      <c r="P12" s="445">
        <v>98300</v>
      </c>
      <c r="Q12" s="445">
        <v>98300</v>
      </c>
      <c r="R12" s="445">
        <v>98300</v>
      </c>
      <c r="S12" s="445">
        <v>98300</v>
      </c>
    </row>
    <row r="13" spans="1:19" ht="49.2">
      <c r="A13" s="437">
        <v>10</v>
      </c>
      <c r="B13" s="435" t="s">
        <v>748</v>
      </c>
      <c r="C13" s="440">
        <f t="shared" si="0"/>
        <v>675000</v>
      </c>
      <c r="D13" s="443"/>
      <c r="E13" s="443"/>
      <c r="F13" s="443"/>
      <c r="G13" s="443"/>
      <c r="H13" s="443"/>
      <c r="I13" s="443"/>
      <c r="J13" s="443"/>
      <c r="K13" s="445">
        <v>75000</v>
      </c>
      <c r="L13" s="445">
        <v>75000</v>
      </c>
      <c r="M13" s="445">
        <v>75000</v>
      </c>
      <c r="N13" s="445">
        <v>75000</v>
      </c>
      <c r="O13" s="445">
        <v>75000</v>
      </c>
      <c r="P13" s="445">
        <v>75000</v>
      </c>
      <c r="Q13" s="445">
        <v>75000</v>
      </c>
      <c r="R13" s="445">
        <v>75000</v>
      </c>
      <c r="S13" s="445">
        <v>75000</v>
      </c>
    </row>
    <row r="14" spans="1:19">
      <c r="A14" s="437">
        <v>11</v>
      </c>
      <c r="B14" s="435" t="s">
        <v>751</v>
      </c>
      <c r="C14" s="440">
        <f t="shared" si="0"/>
        <v>1383893.0899999999</v>
      </c>
      <c r="D14" s="443"/>
      <c r="E14" s="443"/>
      <c r="F14" s="443"/>
      <c r="G14" s="443"/>
      <c r="H14" s="443"/>
      <c r="I14" s="443"/>
      <c r="J14" s="443"/>
      <c r="K14" s="445">
        <f>100000+200000</f>
        <v>300000</v>
      </c>
      <c r="L14" s="445">
        <v>100000</v>
      </c>
      <c r="M14" s="445">
        <v>100000</v>
      </c>
      <c r="N14" s="445">
        <v>100000</v>
      </c>
      <c r="O14" s="445">
        <v>100000</v>
      </c>
      <c r="P14" s="445">
        <v>100000</v>
      </c>
      <c r="Q14" s="447">
        <f>100000+200000+83893.09</f>
        <v>383893.08999999997</v>
      </c>
      <c r="R14" s="445">
        <v>100000</v>
      </c>
      <c r="S14" s="445">
        <v>100000</v>
      </c>
    </row>
    <row r="15" spans="1:19" s="439" customFormat="1">
      <c r="A15" s="572" t="s">
        <v>17</v>
      </c>
      <c r="B15" s="572"/>
      <c r="C15" s="438">
        <f>SUM(C4:C14)</f>
        <v>9870293.0899999999</v>
      </c>
      <c r="D15" s="444">
        <f t="shared" ref="D15:S15" si="1">SUM(D4:D14)</f>
        <v>950000</v>
      </c>
      <c r="E15" s="444">
        <f t="shared" si="1"/>
        <v>50000</v>
      </c>
      <c r="F15" s="444">
        <f t="shared" si="1"/>
        <v>1250000</v>
      </c>
      <c r="G15" s="444">
        <f t="shared" si="1"/>
        <v>50000</v>
      </c>
      <c r="H15" s="444">
        <f t="shared" si="1"/>
        <v>1250000</v>
      </c>
      <c r="I15" s="444">
        <f t="shared" si="1"/>
        <v>350000</v>
      </c>
      <c r="J15" s="444">
        <f t="shared" si="1"/>
        <v>350000</v>
      </c>
      <c r="K15" s="446">
        <f t="shared" si="1"/>
        <v>548300</v>
      </c>
      <c r="L15" s="446">
        <f t="shared" si="1"/>
        <v>648300</v>
      </c>
      <c r="M15" s="446">
        <f t="shared" si="1"/>
        <v>648300</v>
      </c>
      <c r="N15" s="446">
        <f t="shared" si="1"/>
        <v>550000</v>
      </c>
      <c r="O15" s="446">
        <f t="shared" si="1"/>
        <v>648300</v>
      </c>
      <c r="P15" s="446">
        <f t="shared" si="1"/>
        <v>648300</v>
      </c>
      <c r="Q15" s="448">
        <f t="shared" si="1"/>
        <v>632193.09</v>
      </c>
      <c r="R15" s="446">
        <f t="shared" si="1"/>
        <v>648300</v>
      </c>
      <c r="S15" s="446">
        <f t="shared" si="1"/>
        <v>648300</v>
      </c>
    </row>
  </sheetData>
  <mergeCells count="7">
    <mergeCell ref="A15:B15"/>
    <mergeCell ref="A1:S1"/>
    <mergeCell ref="D2:J2"/>
    <mergeCell ref="K2:S2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14</vt:i4>
      </vt:variant>
    </vt:vector>
  </HeadingPairs>
  <TitlesOfParts>
    <vt:vector size="25" baseType="lpstr">
      <vt:lpstr>คำนวนวงเงิน</vt:lpstr>
      <vt:lpstr>กรอบวงเงิน</vt:lpstr>
      <vt:lpstr>สรุปแผนคำขอ</vt:lpstr>
      <vt:lpstr>หน่วยบริการ</vt:lpstr>
      <vt:lpstr>ระดับจังหวัด</vt:lpstr>
      <vt:lpstr>ระดับเขต</vt:lpstr>
      <vt:lpstr>ร่างระดับจังหวัด</vt:lpstr>
      <vt:lpstr>ร่างการจัดสรร</vt:lpstr>
      <vt:lpstr>Sheet1</vt:lpstr>
      <vt:lpstr>แผนแยกรายหน่วย</vt:lpstr>
      <vt:lpstr>ร่าง ระดับเขต</vt:lpstr>
      <vt:lpstr>กรอบวงเงิน!Print_Area</vt:lpstr>
      <vt:lpstr>คำนวนวงเงิน!Print_Area</vt:lpstr>
      <vt:lpstr>ระดับเขต!Print_Area</vt:lpstr>
      <vt:lpstr>ระดับจังหวัด!Print_Area</vt:lpstr>
      <vt:lpstr>'ร่าง ระดับเขต'!Print_Area</vt:lpstr>
      <vt:lpstr>ร่างการจัดสรร!Print_Area</vt:lpstr>
      <vt:lpstr>ร่างระดับจังหวัด!Print_Area</vt:lpstr>
      <vt:lpstr>สรุปแผนคำขอ!Print_Area</vt:lpstr>
      <vt:lpstr>หน่วยบริการ!Print_Area</vt:lpstr>
      <vt:lpstr>ระดับเขต!Print_Titles</vt:lpstr>
      <vt:lpstr>ระดับจังหวัด!Print_Titles</vt:lpstr>
      <vt:lpstr>'ร่าง ระดับเขต'!Print_Titles</vt:lpstr>
      <vt:lpstr>ร่างระดับจังหวัด!Print_Titles</vt:lpstr>
      <vt:lpstr>หน่วยบริการ!Print_Titles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กิตติมา ชมสนธิ์</cp:lastModifiedBy>
  <cp:lastPrinted>2022-09-13T07:01:46Z</cp:lastPrinted>
  <dcterms:created xsi:type="dcterms:W3CDTF">2018-08-30T08:31:32Z</dcterms:created>
  <dcterms:modified xsi:type="dcterms:W3CDTF">2022-10-18T18:43:58Z</dcterms:modified>
</cp:coreProperties>
</file>