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สรุปภาพรวม 19 ม.ค.61 " sheetId="1" r:id="rId1"/>
    <sheet name="สรุปงบ สสจ.19 ม.ค.61" sheetId="2" r:id="rId2"/>
    <sheet name="เงิน ปี 2561" sheetId="3" r:id="rId3"/>
  </sheets>
  <externalReferences>
    <externalReference r:id="rId4"/>
    <externalReference r:id="rId5"/>
  </externalReferences>
  <definedNames>
    <definedName name="_xlnm._FilterDatabase" localSheetId="1" hidden="1">'สรุปงบ สสจ.19 ม.ค.61'!$A$3:$W$96</definedName>
    <definedName name="_xlnm.Print_Area" localSheetId="2">'เงิน ปี 2561'!$A$1:$AF$36</definedName>
    <definedName name="_xlnm.Print_Area" localSheetId="1">'สรุปงบ สสจ.19 ม.ค.61'!$A$1:$O$97</definedName>
    <definedName name="_xlnm.Print_Area" localSheetId="0">'สรุปภาพรวม 19 ม.ค.61 '!$A$1:$I$24</definedName>
    <definedName name="_xlnm.Print_Titles" localSheetId="1">'สรุปงบ สสจ.19 ม.ค.61'!$2:$3</definedName>
    <definedName name="SAPBEXdnldView" hidden="1">"4XAJFAZNV8DE9AN98SCPU1X6O"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AJ36" i="3" l="1"/>
  <c r="AG35" i="3"/>
  <c r="X33" i="3"/>
  <c r="X31" i="3"/>
  <c r="AG29" i="3"/>
  <c r="AJ27" i="3"/>
  <c r="AG27" i="3"/>
  <c r="AJ25" i="3"/>
  <c r="AG25" i="3"/>
  <c r="X25" i="3"/>
  <c r="AJ23" i="3"/>
  <c r="X23" i="3"/>
  <c r="AJ21" i="3"/>
  <c r="AG21" i="3"/>
  <c r="AJ19" i="3"/>
  <c r="AJ17" i="3"/>
  <c r="AG17" i="3"/>
  <c r="X17" i="3"/>
  <c r="U16" i="3"/>
  <c r="AG15" i="3"/>
  <c r="AH15" i="3" s="1"/>
  <c r="U15" i="3"/>
  <c r="K15" i="3"/>
  <c r="O10" i="3" s="1"/>
  <c r="G11" i="3"/>
  <c r="A11" i="3"/>
  <c r="J6" i="3" s="1"/>
  <c r="K2" i="3" s="1"/>
  <c r="V6" i="3"/>
  <c r="I96" i="2"/>
  <c r="J95" i="2"/>
  <c r="I95" i="2"/>
  <c r="G95" i="2"/>
  <c r="K94" i="2"/>
  <c r="M94" i="2" s="1"/>
  <c r="N94" i="2" s="1"/>
  <c r="H94" i="2"/>
  <c r="L93" i="2"/>
  <c r="K93" i="2"/>
  <c r="M93" i="2" s="1"/>
  <c r="N93" i="2" s="1"/>
  <c r="H93" i="2"/>
  <c r="K92" i="2"/>
  <c r="M92" i="2" s="1"/>
  <c r="N92" i="2" s="1"/>
  <c r="H92" i="2"/>
  <c r="L91" i="2"/>
  <c r="K91" i="2"/>
  <c r="M91" i="2" s="1"/>
  <c r="N91" i="2" s="1"/>
  <c r="H91" i="2"/>
  <c r="K90" i="2"/>
  <c r="K95" i="2" s="1"/>
  <c r="F90" i="2"/>
  <c r="F95" i="2" s="1"/>
  <c r="H95" i="2" s="1"/>
  <c r="M89" i="2"/>
  <c r="N89" i="2" s="1"/>
  <c r="L89" i="2"/>
  <c r="H89" i="2"/>
  <c r="M88" i="2"/>
  <c r="L88" i="2"/>
  <c r="H88" i="2"/>
  <c r="G87" i="2"/>
  <c r="K87" i="2" s="1"/>
  <c r="F87" i="2"/>
  <c r="L86" i="2"/>
  <c r="K86" i="2"/>
  <c r="M86" i="2" s="1"/>
  <c r="N86" i="2" s="1"/>
  <c r="H86" i="2"/>
  <c r="K85" i="2"/>
  <c r="M85" i="2" s="1"/>
  <c r="N85" i="2" s="1"/>
  <c r="H85" i="2"/>
  <c r="L84" i="2"/>
  <c r="K84" i="2"/>
  <c r="M84" i="2" s="1"/>
  <c r="N84" i="2" s="1"/>
  <c r="H84" i="2"/>
  <c r="I83" i="2"/>
  <c r="L82" i="2"/>
  <c r="K82" i="2"/>
  <c r="M82" i="2" s="1"/>
  <c r="N82" i="2" s="1"/>
  <c r="H82" i="2"/>
  <c r="J81" i="2"/>
  <c r="J96" i="2" s="1"/>
  <c r="K80" i="2"/>
  <c r="M80" i="2" s="1"/>
  <c r="N80" i="2" s="1"/>
  <c r="H80" i="2"/>
  <c r="L79" i="2"/>
  <c r="K79" i="2"/>
  <c r="M79" i="2" s="1"/>
  <c r="N79" i="2" s="1"/>
  <c r="H79" i="2"/>
  <c r="K78" i="2"/>
  <c r="M78" i="2" s="1"/>
  <c r="N78" i="2" s="1"/>
  <c r="H78" i="2"/>
  <c r="L77" i="2"/>
  <c r="K77" i="2"/>
  <c r="M77" i="2" s="1"/>
  <c r="N77" i="2" s="1"/>
  <c r="H77" i="2"/>
  <c r="K76" i="2"/>
  <c r="M76" i="2" s="1"/>
  <c r="N76" i="2" s="1"/>
  <c r="H76" i="2"/>
  <c r="L75" i="2"/>
  <c r="K75" i="2"/>
  <c r="M75" i="2" s="1"/>
  <c r="N75" i="2" s="1"/>
  <c r="H75" i="2"/>
  <c r="K74" i="2"/>
  <c r="M74" i="2" s="1"/>
  <c r="N74" i="2" s="1"/>
  <c r="H74" i="2"/>
  <c r="L73" i="2"/>
  <c r="K73" i="2"/>
  <c r="M73" i="2" s="1"/>
  <c r="N73" i="2" s="1"/>
  <c r="H73" i="2"/>
  <c r="K72" i="2"/>
  <c r="M72" i="2" s="1"/>
  <c r="N72" i="2" s="1"/>
  <c r="H72" i="2"/>
  <c r="L71" i="2"/>
  <c r="K71" i="2"/>
  <c r="M71" i="2" s="1"/>
  <c r="N71" i="2" s="1"/>
  <c r="H71" i="2"/>
  <c r="G70" i="2"/>
  <c r="K70" i="2" s="1"/>
  <c r="F70" i="2"/>
  <c r="L69" i="2"/>
  <c r="K69" i="2"/>
  <c r="M69" i="2" s="1"/>
  <c r="N69" i="2" s="1"/>
  <c r="H69" i="2"/>
  <c r="K68" i="2"/>
  <c r="M68" i="2" s="1"/>
  <c r="N68" i="2" s="1"/>
  <c r="H68" i="2"/>
  <c r="L67" i="2"/>
  <c r="K67" i="2"/>
  <c r="M67" i="2" s="1"/>
  <c r="N67" i="2" s="1"/>
  <c r="H67" i="2"/>
  <c r="K66" i="2"/>
  <c r="M66" i="2" s="1"/>
  <c r="N66" i="2" s="1"/>
  <c r="H66" i="2"/>
  <c r="L65" i="2"/>
  <c r="K65" i="2"/>
  <c r="M65" i="2" s="1"/>
  <c r="N65" i="2" s="1"/>
  <c r="H65" i="2"/>
  <c r="K64" i="2"/>
  <c r="M64" i="2" s="1"/>
  <c r="N64" i="2" s="1"/>
  <c r="H64" i="2"/>
  <c r="L63" i="2"/>
  <c r="K63" i="2"/>
  <c r="M63" i="2" s="1"/>
  <c r="N63" i="2" s="1"/>
  <c r="H63" i="2"/>
  <c r="L62" i="2"/>
  <c r="K62" i="2"/>
  <c r="M62" i="2" s="1"/>
  <c r="N62" i="2" s="1"/>
  <c r="H62" i="2"/>
  <c r="D62" i="2"/>
  <c r="L61" i="2"/>
  <c r="K61" i="2"/>
  <c r="M61" i="2" s="1"/>
  <c r="N61" i="2" s="1"/>
  <c r="H61" i="2"/>
  <c r="D61" i="2"/>
  <c r="R60" i="2"/>
  <c r="P60" i="2"/>
  <c r="L60" i="2"/>
  <c r="K60" i="2"/>
  <c r="M60" i="2" s="1"/>
  <c r="H60" i="2"/>
  <c r="G58" i="2"/>
  <c r="F58" i="2"/>
  <c r="H58" i="2" s="1"/>
  <c r="M57" i="2"/>
  <c r="M58" i="2" s="1"/>
  <c r="N58" i="2" s="1"/>
  <c r="K57" i="2"/>
  <c r="K58" i="2" s="1"/>
  <c r="L58" i="2" s="1"/>
  <c r="K56" i="2"/>
  <c r="L56" i="2" s="1"/>
  <c r="G56" i="2"/>
  <c r="H56" i="2" s="1"/>
  <c r="F56" i="2"/>
  <c r="L55" i="2"/>
  <c r="K55" i="2"/>
  <c r="M55" i="2" s="1"/>
  <c r="H55" i="2"/>
  <c r="K54" i="2"/>
  <c r="L54" i="2" s="1"/>
  <c r="G54" i="2"/>
  <c r="H54" i="2" s="1"/>
  <c r="F54" i="2"/>
  <c r="L53" i="2"/>
  <c r="K53" i="2"/>
  <c r="M53" i="2" s="1"/>
  <c r="M54" i="2" s="1"/>
  <c r="N54" i="2" s="1"/>
  <c r="H53" i="2"/>
  <c r="J52" i="2"/>
  <c r="G52" i="2"/>
  <c r="F52" i="2"/>
  <c r="H52" i="2" s="1"/>
  <c r="K51" i="2"/>
  <c r="K52" i="2" s="1"/>
  <c r="L52" i="2" s="1"/>
  <c r="H51" i="2"/>
  <c r="L50" i="2"/>
  <c r="K50" i="2"/>
  <c r="M50" i="2" s="1"/>
  <c r="H50" i="2"/>
  <c r="F49" i="2"/>
  <c r="H49" i="2" s="1"/>
  <c r="K48" i="2"/>
  <c r="K49" i="2" s="1"/>
  <c r="L49" i="2" s="1"/>
  <c r="K47" i="2"/>
  <c r="L47" i="2" s="1"/>
  <c r="J47" i="2"/>
  <c r="G47" i="2"/>
  <c r="H47" i="2" s="1"/>
  <c r="F47" i="2"/>
  <c r="L46" i="2"/>
  <c r="K46" i="2"/>
  <c r="M46" i="2" s="1"/>
  <c r="N46" i="2" s="1"/>
  <c r="L45" i="2"/>
  <c r="K45" i="2"/>
  <c r="M45" i="2" s="1"/>
  <c r="N45" i="2" s="1"/>
  <c r="L44" i="2"/>
  <c r="K44" i="2"/>
  <c r="M44" i="2" s="1"/>
  <c r="N44" i="2" s="1"/>
  <c r="L43" i="2"/>
  <c r="K43" i="2"/>
  <c r="M43" i="2" s="1"/>
  <c r="J42" i="2"/>
  <c r="I42" i="2"/>
  <c r="G42" i="2"/>
  <c r="F42" i="2"/>
  <c r="H42" i="2" s="1"/>
  <c r="K41" i="2"/>
  <c r="M41" i="2" s="1"/>
  <c r="H41" i="2"/>
  <c r="I40" i="2"/>
  <c r="G40" i="2"/>
  <c r="L39" i="2"/>
  <c r="K39" i="2"/>
  <c r="M39" i="2" s="1"/>
  <c r="N39" i="2" s="1"/>
  <c r="H39" i="2"/>
  <c r="K37" i="2"/>
  <c r="M37" i="2" s="1"/>
  <c r="N37" i="2" s="1"/>
  <c r="H37" i="2"/>
  <c r="L36" i="2"/>
  <c r="K36" i="2"/>
  <c r="H36" i="2"/>
  <c r="F36" i="2"/>
  <c r="F40" i="2" s="1"/>
  <c r="L35" i="2"/>
  <c r="K35" i="2"/>
  <c r="M35" i="2" s="1"/>
  <c r="N35" i="2" s="1"/>
  <c r="H35" i="2"/>
  <c r="K34" i="2"/>
  <c r="M34" i="2" s="1"/>
  <c r="N34" i="2" s="1"/>
  <c r="H34" i="2"/>
  <c r="L33" i="2"/>
  <c r="K33" i="2"/>
  <c r="M33" i="2" s="1"/>
  <c r="N33" i="2" s="1"/>
  <c r="H33" i="2"/>
  <c r="K32" i="2"/>
  <c r="M32" i="2" s="1"/>
  <c r="H32" i="2"/>
  <c r="J31" i="2"/>
  <c r="I31" i="2"/>
  <c r="G31" i="2"/>
  <c r="F31" i="2"/>
  <c r="H31" i="2" s="1"/>
  <c r="K30" i="2"/>
  <c r="M30" i="2" s="1"/>
  <c r="N30" i="2" s="1"/>
  <c r="H30" i="2"/>
  <c r="L29" i="2"/>
  <c r="K29" i="2"/>
  <c r="M29" i="2" s="1"/>
  <c r="N29" i="2" s="1"/>
  <c r="H29" i="2"/>
  <c r="K28" i="2"/>
  <c r="M28" i="2" s="1"/>
  <c r="N28" i="2" s="1"/>
  <c r="H28" i="2"/>
  <c r="L26" i="2"/>
  <c r="K26" i="2"/>
  <c r="M26" i="2" s="1"/>
  <c r="N26" i="2" s="1"/>
  <c r="H26" i="2"/>
  <c r="K25" i="2"/>
  <c r="M25" i="2" s="1"/>
  <c r="N25" i="2" s="1"/>
  <c r="H25" i="2"/>
  <c r="L23" i="2"/>
  <c r="K23" i="2"/>
  <c r="M23" i="2" s="1"/>
  <c r="N23" i="2" s="1"/>
  <c r="H23" i="2"/>
  <c r="K22" i="2"/>
  <c r="M22" i="2" s="1"/>
  <c r="N22" i="2" s="1"/>
  <c r="H22" i="2"/>
  <c r="L21" i="2"/>
  <c r="K21" i="2"/>
  <c r="K31" i="2" s="1"/>
  <c r="L31" i="2" s="1"/>
  <c r="H21" i="2"/>
  <c r="K19" i="2"/>
  <c r="L19" i="2" s="1"/>
  <c r="J19" i="2"/>
  <c r="I19" i="2"/>
  <c r="G19" i="2"/>
  <c r="H19" i="2" s="1"/>
  <c r="F19" i="2"/>
  <c r="N18" i="2"/>
  <c r="M18" i="2"/>
  <c r="L18" i="2"/>
  <c r="H18" i="2"/>
  <c r="L17" i="2"/>
  <c r="K17" i="2"/>
  <c r="M17" i="2" s="1"/>
  <c r="H17" i="2"/>
  <c r="M16" i="2"/>
  <c r="K16" i="2"/>
  <c r="F16" i="2"/>
  <c r="I14" i="2"/>
  <c r="F14" i="2"/>
  <c r="H14" i="2" s="1"/>
  <c r="K13" i="2"/>
  <c r="M13" i="2" s="1"/>
  <c r="N13" i="2" s="1"/>
  <c r="H13" i="2"/>
  <c r="L12" i="2"/>
  <c r="K12" i="2"/>
  <c r="M12" i="2" s="1"/>
  <c r="N12" i="2" s="1"/>
  <c r="L11" i="2"/>
  <c r="K11" i="2"/>
  <c r="K14" i="2" s="1"/>
  <c r="L14" i="2" s="1"/>
  <c r="J10" i="2"/>
  <c r="I10" i="2"/>
  <c r="G10" i="2"/>
  <c r="F10" i="2"/>
  <c r="H10" i="2" s="1"/>
  <c r="K9" i="2"/>
  <c r="M9" i="2" s="1"/>
  <c r="N9" i="2" s="1"/>
  <c r="H9" i="2"/>
  <c r="L8" i="2"/>
  <c r="K8" i="2"/>
  <c r="M8" i="2" s="1"/>
  <c r="N8" i="2" s="1"/>
  <c r="H8" i="2"/>
  <c r="K7" i="2"/>
  <c r="M7" i="2" s="1"/>
  <c r="H7" i="2"/>
  <c r="J6" i="2"/>
  <c r="I6" i="2"/>
  <c r="G6" i="2"/>
  <c r="F6" i="2"/>
  <c r="K5" i="2"/>
  <c r="M5" i="2" s="1"/>
  <c r="N5" i="2" s="1"/>
  <c r="H5" i="2"/>
  <c r="L4" i="2"/>
  <c r="K4" i="2"/>
  <c r="K6" i="2" s="1"/>
  <c r="H4" i="2"/>
  <c r="I119" i="1"/>
  <c r="B27" i="1"/>
  <c r="F20" i="1"/>
  <c r="H20" i="1" s="1"/>
  <c r="I20" i="1" s="1"/>
  <c r="E20" i="1"/>
  <c r="D20" i="1"/>
  <c r="F19" i="1"/>
  <c r="H19" i="1" s="1"/>
  <c r="I19" i="1" s="1"/>
  <c r="E19" i="1"/>
  <c r="D19" i="1"/>
  <c r="B19" i="1"/>
  <c r="E18" i="1"/>
  <c r="F18" i="1" s="1"/>
  <c r="D18" i="1"/>
  <c r="E17" i="1"/>
  <c r="C17" i="1"/>
  <c r="D17" i="1" s="1"/>
  <c r="B17" i="1"/>
  <c r="C15" i="1"/>
  <c r="B15" i="1"/>
  <c r="B13" i="1" s="1"/>
  <c r="B14" i="1"/>
  <c r="E13" i="1"/>
  <c r="E12" i="1"/>
  <c r="F12" i="1" s="1"/>
  <c r="D12" i="1"/>
  <c r="E11" i="1"/>
  <c r="F11" i="1" s="1"/>
  <c r="D11" i="1"/>
  <c r="E10" i="1"/>
  <c r="C10" i="1"/>
  <c r="F10" i="1" s="1"/>
  <c r="G10" i="1" s="1"/>
  <c r="B10" i="1"/>
  <c r="H10" i="1" s="1"/>
  <c r="I10" i="1" s="1"/>
  <c r="G9" i="1"/>
  <c r="F9" i="1"/>
  <c r="H9" i="1" s="1"/>
  <c r="I9" i="1" s="1"/>
  <c r="D9" i="1"/>
  <c r="E8" i="1"/>
  <c r="F8" i="1" s="1"/>
  <c r="D8" i="1"/>
  <c r="E7" i="1"/>
  <c r="C7" i="1"/>
  <c r="F7" i="1" s="1"/>
  <c r="G7" i="1" s="1"/>
  <c r="B7" i="1"/>
  <c r="G6" i="1"/>
  <c r="F6" i="1"/>
  <c r="D6" i="1"/>
  <c r="E5" i="1"/>
  <c r="E4" i="1"/>
  <c r="B4" i="1"/>
  <c r="G11" i="1" l="1"/>
  <c r="H11" i="1"/>
  <c r="I11" i="1" s="1"/>
  <c r="G12" i="1"/>
  <c r="H12" i="1"/>
  <c r="I12" i="1" s="1"/>
  <c r="K59" i="2"/>
  <c r="L6" i="2"/>
  <c r="M42" i="2"/>
  <c r="N42" i="2" s="1"/>
  <c r="N41" i="2"/>
  <c r="M52" i="2"/>
  <c r="N52" i="2" s="1"/>
  <c r="N50" i="2"/>
  <c r="F15" i="1"/>
  <c r="G15" i="1" s="1"/>
  <c r="H7" i="1"/>
  <c r="I7" i="1" s="1"/>
  <c r="H8" i="1"/>
  <c r="I8" i="1" s="1"/>
  <c r="G8" i="1"/>
  <c r="G18" i="1"/>
  <c r="H18" i="1"/>
  <c r="F17" i="1"/>
  <c r="G17" i="1" s="1"/>
  <c r="M10" i="2"/>
  <c r="N10" i="2" s="1"/>
  <c r="N7" i="2"/>
  <c r="M19" i="2"/>
  <c r="N19" i="2" s="1"/>
  <c r="N17" i="2"/>
  <c r="N32" i="2"/>
  <c r="H40" i="2"/>
  <c r="M47" i="2"/>
  <c r="N47" i="2" s="1"/>
  <c r="N43" i="2"/>
  <c r="D15" i="1"/>
  <c r="H6" i="1"/>
  <c r="D7" i="1"/>
  <c r="D10" i="1"/>
  <c r="G19" i="1"/>
  <c r="G20" i="1"/>
  <c r="M4" i="2"/>
  <c r="L5" i="2"/>
  <c r="G59" i="2"/>
  <c r="L7" i="2"/>
  <c r="L9" i="2"/>
  <c r="K10" i="2"/>
  <c r="L10" i="2" s="1"/>
  <c r="M11" i="2"/>
  <c r="L13" i="2"/>
  <c r="M21" i="2"/>
  <c r="L22" i="2"/>
  <c r="L25" i="2"/>
  <c r="L28" i="2"/>
  <c r="L30" i="2"/>
  <c r="L32" i="2"/>
  <c r="L34" i="2"/>
  <c r="M36" i="2"/>
  <c r="N36" i="2" s="1"/>
  <c r="L37" i="2"/>
  <c r="K40" i="2"/>
  <c r="L40" i="2" s="1"/>
  <c r="L41" i="2"/>
  <c r="K42" i="2"/>
  <c r="L42" i="2" s="1"/>
  <c r="L48" i="2"/>
  <c r="L51" i="2"/>
  <c r="N53" i="2"/>
  <c r="M70" i="2"/>
  <c r="N70" i="2" s="1"/>
  <c r="L70" i="2"/>
  <c r="M87" i="2"/>
  <c r="N87" i="2" s="1"/>
  <c r="L87" i="2"/>
  <c r="L95" i="2"/>
  <c r="F59" i="2"/>
  <c r="F81" i="2" s="1"/>
  <c r="H6" i="2"/>
  <c r="M48" i="2"/>
  <c r="M51" i="2"/>
  <c r="N51" i="2" s="1"/>
  <c r="M56" i="2"/>
  <c r="N56" i="2" s="1"/>
  <c r="N55" i="2"/>
  <c r="N60" i="2"/>
  <c r="D63" i="2"/>
  <c r="L57" i="2"/>
  <c r="N57" i="2"/>
  <c r="L64" i="2"/>
  <c r="L66" i="2"/>
  <c r="L68" i="2"/>
  <c r="H70" i="2"/>
  <c r="L72" i="2"/>
  <c r="L74" i="2"/>
  <c r="L76" i="2"/>
  <c r="L78" i="2"/>
  <c r="L80" i="2"/>
  <c r="J83" i="2"/>
  <c r="L85" i="2"/>
  <c r="H87" i="2"/>
  <c r="N88" i="2"/>
  <c r="H90" i="2"/>
  <c r="L90" i="2"/>
  <c r="L92" i="2"/>
  <c r="L94" i="2"/>
  <c r="M90" i="2"/>
  <c r="N90" i="2" s="1"/>
  <c r="F96" i="2" l="1"/>
  <c r="F83" i="2"/>
  <c r="G81" i="2"/>
  <c r="H59" i="2"/>
  <c r="H15" i="1"/>
  <c r="I15" i="1" s="1"/>
  <c r="I6" i="1"/>
  <c r="M40" i="2"/>
  <c r="N40" i="2" s="1"/>
  <c r="I18" i="1"/>
  <c r="H17" i="1"/>
  <c r="I17" i="1" s="1"/>
  <c r="M95" i="2"/>
  <c r="N95" i="2" s="1"/>
  <c r="M49" i="2"/>
  <c r="N49" i="2" s="1"/>
  <c r="N48" i="2"/>
  <c r="N21" i="2"/>
  <c r="M31" i="2"/>
  <c r="N31" i="2" s="1"/>
  <c r="N11" i="2"/>
  <c r="M14" i="2"/>
  <c r="N14" i="2" s="1"/>
  <c r="N4" i="2"/>
  <c r="M6" i="2"/>
  <c r="K81" i="2"/>
  <c r="L59" i="2"/>
  <c r="K96" i="2" l="1"/>
  <c r="L96" i="2" s="1"/>
  <c r="K83" i="2"/>
  <c r="L83" i="2" s="1"/>
  <c r="L81" i="2"/>
  <c r="G96" i="2"/>
  <c r="H96" i="2" s="1"/>
  <c r="G83" i="2"/>
  <c r="H83" i="2" s="1"/>
  <c r="H81" i="2"/>
  <c r="C5" i="1"/>
  <c r="M59" i="2"/>
  <c r="N6" i="2"/>
  <c r="M81" i="2" l="1"/>
  <c r="N59" i="2"/>
  <c r="D5" i="1"/>
  <c r="C4" i="1"/>
  <c r="D4" i="1" s="1"/>
  <c r="C14" i="1"/>
  <c r="F5" i="1"/>
  <c r="M96" i="2"/>
  <c r="N96" i="2" s="1"/>
  <c r="D14" i="1" l="1"/>
  <c r="C13" i="1"/>
  <c r="D13" i="1" s="1"/>
  <c r="M83" i="2"/>
  <c r="N83" i="2" s="1"/>
  <c r="N81" i="2"/>
  <c r="G5" i="1"/>
  <c r="F4" i="1"/>
  <c r="F14" i="1"/>
  <c r="H5" i="1"/>
  <c r="G14" i="1" l="1"/>
  <c r="F13" i="1"/>
  <c r="I5" i="1"/>
  <c r="H14" i="1"/>
  <c r="I14" i="1" s="1"/>
  <c r="G4" i="1"/>
  <c r="H4" i="1"/>
  <c r="I4" i="1" s="1"/>
  <c r="G13" i="1" l="1"/>
  <c r="H13" i="1"/>
  <c r="I13" i="1" s="1"/>
  <c r="I47" i="2" l="1"/>
</calcChain>
</file>

<file path=xl/sharedStrings.xml><?xml version="1.0" encoding="utf-8"?>
<sst xmlns="http://schemas.openxmlformats.org/spreadsheetml/2006/main" count="294" uniqueCount="199">
  <si>
    <t>สรุปเบิกจ่ายเงินงบประมาณ ประจำปี พ.ศ.2561 ของสำนักงานสาธารณสุขจังหวัดสระแก้ว</t>
  </si>
  <si>
    <t>เดือนมกราคม 2561</t>
  </si>
  <si>
    <t>งบรายจ่าย</t>
  </si>
  <si>
    <t>ได้รับจัดสรร</t>
  </si>
  <si>
    <t>เบิกจ่าย</t>
  </si>
  <si>
    <t>เบิกจ่ายร้อยละ</t>
  </si>
  <si>
    <t>ทำ PO</t>
  </si>
  <si>
    <t>เบิกจ่ายรวม PO</t>
  </si>
  <si>
    <t>เบิกจ่ายรวม PO ร้อยละ</t>
  </si>
  <si>
    <t>คงเหลือ</t>
  </si>
  <si>
    <t>คงเหลือ
ร้อยละ</t>
  </si>
  <si>
    <t>1. งบดำเนินงาน</t>
  </si>
  <si>
    <t xml:space="preserve">  สสจ.สระแก้ว</t>
  </si>
  <si>
    <t xml:space="preserve">  รพร.สระแก้ว</t>
  </si>
  <si>
    <t>2. งบลงทุน</t>
  </si>
  <si>
    <t>3. งบอุดหนุน</t>
  </si>
  <si>
    <t>4. รวมทั้งสิ้น</t>
  </si>
  <si>
    <t>5. งบเบิกแทนกัน</t>
  </si>
  <si>
    <t>อย.</t>
  </si>
  <si>
    <t>กรมสนับสนุนบริการสุขภาพ</t>
  </si>
  <si>
    <t>กรมแพทย์แผนไทย</t>
  </si>
  <si>
    <t>ไตรมาส</t>
  </si>
  <si>
    <t>ภาพรวม</t>
  </si>
  <si>
    <t>งบลงทุน</t>
  </si>
  <si>
    <t>รายจ่ายประจำ</t>
  </si>
  <si>
    <t>ไตรมาส 1</t>
  </si>
  <si>
    <t>ไตรมาส 3</t>
  </si>
  <si>
    <t>ไตรมาส 2</t>
  </si>
  <si>
    <t>ไตรมาส 4</t>
  </si>
  <si>
    <t>สรุปเงินงบประมาณ ปี 2561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</si>
  <si>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</si>
  <si>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</si>
  <si>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</si>
  <si>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</si>
  <si>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</si>
  <si>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>งบประมาณ (1)</t>
  </si>
  <si>
    <t>เบิกจ่าย (2)</t>
  </si>
  <si>
    <t>เอกสารรอเบิก  (3)</t>
  </si>
  <si>
    <t>รวมเบิกจ่าย
 (4)= (2) + (3.2)</t>
  </si>
  <si>
    <t>คงเหลือ 
(5) = (1) - (4)</t>
  </si>
  <si>
    <t>คงเหลือร้อยละ</t>
  </si>
  <si>
    <t>หมายเหตุ</t>
  </si>
  <si>
    <t>รอเบิก (3.1)</t>
  </si>
  <si>
    <t>PO (3.2)</t>
  </si>
  <si>
    <t>บริหารทั่วไป</t>
  </si>
  <si>
    <t>บร.02/01</t>
  </si>
  <si>
    <t>โครงการพัฒนาระบบบริหารจัดการที่ดีเพื่อสนับสนุนการจัดระบบสุขภาพจังหวัดสระแก้ว</t>
  </si>
  <si>
    <t>M4954</t>
  </si>
  <si>
    <t>บร.02/02</t>
  </si>
  <si>
    <t>โครงการพัฒนาคุณภาพระบบบัญชีหน่วยบริการในสังกัด สสจ.สก.</t>
  </si>
  <si>
    <t>ภาพรวมกลุ่มงาน</t>
  </si>
  <si>
    <t>พยส.</t>
  </si>
  <si>
    <t>พยส. 02/01</t>
  </si>
  <si>
    <t>โครงการเพิ่มประสิทธิภาพบริหารจัดการเชิงยุทธศาสตร์แบบบูรณาการฯ</t>
  </si>
  <si>
    <t>พยส. 01/01</t>
  </si>
  <si>
    <t xml:space="preserve">โครงการพัฒนาคุณภาพระบบข้อมูลด้านสุขภาพและการแพทย์จังหวัดสระแก้ว </t>
  </si>
  <si>
    <r>
      <t>โครงการยกระดับการจัดบริการระดับปฐมภูมิ ทุติยภูทิ ตติยภูมิฯ</t>
    </r>
    <r>
      <rPr>
        <sz val="14"/>
        <color rgb="FFFF0000"/>
        <rFont val="TH SarabunIT๙"/>
        <family val="2"/>
      </rPr>
      <t xml:space="preserve"> (บูรณาการกับกลุ่มคุณภาพฯ)</t>
    </r>
  </si>
  <si>
    <t>อน.</t>
  </si>
  <si>
    <t>อน.02/01</t>
  </si>
  <si>
    <t>โครงการสนับสนุนและการบริหารจัดการด้านอนามัยสิ่งแวดล้อม จังหวัดสระแก้ว</t>
  </si>
  <si>
    <t>M4989</t>
  </si>
  <si>
    <t xml:space="preserve">พัฒนาและแก้ไขปัญหาระบบบำบัดน้ำเสียในหน่วยงานในสังกัดกระทรวงสาธารณสุข </t>
  </si>
  <si>
    <t>M4964</t>
  </si>
  <si>
    <t>ทรัพย์</t>
  </si>
  <si>
    <t>คุณภาพ</t>
  </si>
  <si>
    <t>คุณภาพ 01/01</t>
  </si>
  <si>
    <r>
      <t xml:space="preserve">โครงการยกระดับการจัดบริการระดับปฐมภูมิ ทุติยภูทิ ตติยภูมิฯ </t>
    </r>
    <r>
      <rPr>
        <sz val="14"/>
        <color rgb="FFFF0000"/>
        <rFont val="TH SarabunIT๙"/>
        <family val="2"/>
      </rPr>
      <t>(บูรณาการกับกลุ่ม พยส.)</t>
    </r>
  </si>
  <si>
    <t>คุณภาพ 02/01</t>
  </si>
  <si>
    <t>โครงการเสริมสร้างความเข้มแข็งตำบลจัดการสุขภาพแบบบูรณาการ เพื่อสร้างเสริมสุขภาพและลดพฤติกรรมเสี่ยงในวัยทำงาน จังหวัดสระแก้ว</t>
  </si>
  <si>
    <t>ส่งเสริม</t>
  </si>
  <si>
    <t>ส่งเสริม 01/01</t>
  </si>
  <si>
    <t>โครงการวัยเรียนวัยรุ่นสดใส วัยทำงานมีคุณภาพชีวิตที่ดี 256,460</t>
  </si>
  <si>
    <t>กิจกรรมที่ 1 วัยเรียน</t>
  </si>
  <si>
    <t>M4948</t>
  </si>
  <si>
    <t>กิจกรรมที่ 2 วัยรุ่น</t>
  </si>
  <si>
    <t>M4949</t>
  </si>
  <si>
    <t>ส่งเสริม 01/02</t>
  </si>
  <si>
    <t>โครงการสำรวจการจัดการอาหารและภาวะโภชนาการในศูนย์เด็กเล็ก จังหวัดสระแก้ว</t>
  </si>
  <si>
    <t>M4947</t>
  </si>
  <si>
    <t>ส่งเสริม 01/03</t>
  </si>
  <si>
    <t>โครงการประชารัฐร่วมใจดูแลผู้สูงอายุ จังหวัดสระแก้ว</t>
  </si>
  <si>
    <t>กิจกรรมที่ 1-2 พัฒนาคลินิกผู้สูงอายุ</t>
  </si>
  <si>
    <t>M4951</t>
  </si>
  <si>
    <t>กิจกรรมที่ 3-5 LTC</t>
  </si>
  <si>
    <t>M4986</t>
  </si>
  <si>
    <t>ส่งเสริม 02/01</t>
  </si>
  <si>
    <t>โครงการส่งเสริมสุขภาพประชาชนจังหวัดสระแก้ว</t>
  </si>
  <si>
    <t>กิจกรรมที่ 1 แม่และเด็ก</t>
  </si>
  <si>
    <t>กิจกรรมที่ 1 ฟื้นฟูผู้พิการ</t>
  </si>
  <si>
    <t>ส่งเสริม 02/02</t>
  </si>
  <si>
    <t>โครงการป้องกันและแก้ไขปัญหาความรุนแรงในเด็กและสตรี(ศูนย์พึ่งได้)</t>
  </si>
  <si>
    <t>M4980</t>
  </si>
  <si>
    <t>ควบคุมโรคไม่ติดต่อ</t>
  </si>
  <si>
    <t>NCD 02/01</t>
  </si>
  <si>
    <t>โครงการส่งเสริมสุขภาพด้วยการเต้นออกกำลังกายแนวใหม่ในกลุ่มเยาวชนจังหวัดสระแก้ว ปี 2561</t>
  </si>
  <si>
    <t>NCD 02/02</t>
  </si>
  <si>
    <t>โครงการแสงน้ำใน ไทยทั้งชาติ เดิน วิ่ง ปั่น ป้องกันอัมพาต ครั้งที่ 3</t>
  </si>
  <si>
    <t>NCD 02/03</t>
  </si>
  <si>
    <t xml:space="preserve">โครงการพัฒนาระบบบริการบำบัดรักษาพยาบาลและฟื้นฟูสมรรถภาพผู้ป่วยยาเสพติด จังหวัดสระแก้ว </t>
  </si>
  <si>
    <t>M4939</t>
  </si>
  <si>
    <t>M4940</t>
  </si>
  <si>
    <t>NCD 02/04</t>
  </si>
  <si>
    <t>โครงการป้องกันควบคุมโรคไม่ติดต่อ จังหวัดสระแก้ว</t>
  </si>
  <si>
    <r>
      <t xml:space="preserve">กิจกรรมที่ 3 วัยทำงาน </t>
    </r>
    <r>
      <rPr>
        <sz val="14"/>
        <color rgb="FFFF0000"/>
        <rFont val="TH SarabunPSK"/>
        <family val="2"/>
      </rPr>
      <t>(บูรณาการกับกลุ่มส่งเสริม)</t>
    </r>
  </si>
  <si>
    <t>M4950</t>
  </si>
  <si>
    <t>ทันตฯ</t>
  </si>
  <si>
    <t>ทันตฯ 02/01</t>
  </si>
  <si>
    <t>โครงการสร้างเสริมสุขภาพช่องปากเพื่อคุณภาพชีวิตที่ดีของชาวสระแก้ว</t>
  </si>
  <si>
    <t>ควบคุมโรค</t>
  </si>
  <si>
    <t>คร.02/01</t>
  </si>
  <si>
    <t>โครงการบูรณาการควบคุมโรคติดต่อจังหวัดสระแก้ว</t>
  </si>
  <si>
    <t>อาเซียน</t>
  </si>
  <si>
    <t>ชายแดน</t>
  </si>
  <si>
    <t>M4952</t>
  </si>
  <si>
    <t>แผนไทย</t>
  </si>
  <si>
    <t>ตรวจสอบภายใน</t>
  </si>
  <si>
    <t>แผนออกตรวจสอบภายใน</t>
  </si>
  <si>
    <t>ประชุมคณะกรรมการตรวจสอบภายใน ควบคุมภายใน ITA</t>
  </si>
  <si>
    <t>นิติการ</t>
  </si>
  <si>
    <t>โครงการประเมินคุณธรรมและความโปร่งใสแบบบูรณาการ</t>
  </si>
  <si>
    <t>M4991</t>
  </si>
  <si>
    <t>ประกัน</t>
  </si>
  <si>
    <t>ประกัน 02/01</t>
  </si>
  <si>
    <t>โครงการพัฒนาประสิทธิภาพการเงินการคลังของหน่วยบริการจังหวัดสระแก้ว</t>
  </si>
  <si>
    <t>คุ้มครองฯ</t>
  </si>
  <si>
    <t>คบส.02/01</t>
  </si>
  <si>
    <t>โครงการคุ้มครองผู้บริโภคด้านผลิตภัณฑ์สุขภาพ และอาหารปลอดภัย จังหวัดสระแก้ว</t>
  </si>
  <si>
    <t>M4981</t>
  </si>
  <si>
    <t>รวมยอดทำแผนงานโครงการ</t>
  </si>
  <si>
    <t>ค่าบริหารจัดการ สสจ.</t>
  </si>
  <si>
    <t>รวม</t>
  </si>
  <si>
    <t>M4974</t>
  </si>
  <si>
    <t>เบิก</t>
  </si>
  <si>
    <t>อบรมระยะสั้น</t>
  </si>
  <si>
    <t>สสอ.</t>
  </si>
  <si>
    <t xml:space="preserve">จัดสรรให้ สสอ. </t>
  </si>
  <si>
    <t>ค่าใช้จ่ายกิจกรรมพระราชพิธีถวายพระเพลิงฯ</t>
  </si>
  <si>
    <t>รายจ่ายขั้นต่ำ</t>
  </si>
  <si>
    <t>ค่าตอบแทนชันสูตรพลิกศพ</t>
  </si>
  <si>
    <t>M4961</t>
  </si>
  <si>
    <t>โครงการป้องกันและแก้ไขปัญหาความรุนแรงในเด็กและสตรี(ศูนย์พึ่งได้)   รพช.</t>
  </si>
  <si>
    <t>ค่าตอบแทน พตส. งวด 1</t>
  </si>
  <si>
    <t>M4987</t>
  </si>
  <si>
    <t>ค่าตอบแทนกำลังคน ฉ 11</t>
  </si>
  <si>
    <t>ค่าตอบแทนชันสูตรพลิกศพ รพ.อรัญประเทศ</t>
  </si>
  <si>
    <t>โครงการป้องกันและแก้ไขปัญหาความรุนแรงในเด็กและสตรี(ศูนย์พึ่งได้)   รพ.อรัญประเทศ</t>
  </si>
  <si>
    <t>ค่าตอบแทน พตส. งวด 1 (รพ.อรัญประเทศ)</t>
  </si>
  <si>
    <t>ค่าตอบแทนกำลังคน รพ.อรัญประเทศ</t>
  </si>
  <si>
    <t>ระบบบำบัดน้ำเสีย</t>
  </si>
  <si>
    <t>ขยะและสิ่งแวดล้อม</t>
  </si>
  <si>
    <t xml:space="preserve"> 1. รวมงบดำเนินงาน สป </t>
  </si>
  <si>
    <t xml:space="preserve">                2. งบลงทุน</t>
  </si>
  <si>
    <t xml:space="preserve">รวม (1+2) </t>
  </si>
  <si>
    <t xml:space="preserve">โครงการควบคุมโรคหนอนพยาธิในนักเรียนและเยาวชนในพื้นที่ธุรกันดารละพื้นที่ในแผนภูฟ้าพัฒนาตามพระราชดำริ ปี2560 </t>
  </si>
  <si>
    <t xml:space="preserve">โครงการผลิตและพัฒนากำลังคนด้านสุขภาพสู่ความเป้นมือาชีพ </t>
  </si>
  <si>
    <t>รพ.อรัญประเทศ</t>
  </si>
  <si>
    <t>โครงการผลิตและพัฒนากำลังคนด้านสุขภาพสู่ความเป็นมือาชีพ  (รพ.อรัญประเทศ)</t>
  </si>
  <si>
    <t xml:space="preserve">                3. งบเงินอุดหนุน</t>
  </si>
  <si>
    <t>คบส.02/02</t>
  </si>
  <si>
    <t>โครงการอบรมเชิงปฏิบัติการเรื่องการศึกษาดูงานด่านอาหารและยา ณ ด่านแหลมฉบังและการพัฒนาจังหวัดระเบียบเศรษฐกิจ เขตสุขภาพที่ 6</t>
  </si>
  <si>
    <t>พัฒนางานด่านอาหารและยาอรัญประเทศและเขตเศรษฐกิจพิเศษ</t>
  </si>
  <si>
    <t>อบรมการดูแลสุขภาพผู้สูงอายุด้วยการแพทย์แผนไทยและการแพทย์ผสมผสาน</t>
  </si>
  <si>
    <t xml:space="preserve">อบรมการดูแลสุขภาพผู้สูงอายุด้วยการแพทย์แผนไทยและการแพทย์ผสมผสาน </t>
  </si>
  <si>
    <t xml:space="preserve">                5. เบิกแทนกัน  (กรม กอง)</t>
  </si>
  <si>
    <t>รวมทั้งสิ้น</t>
  </si>
  <si>
    <t xml:space="preserve"> </t>
  </si>
  <si>
    <t xml:space="preserve">งบประมาณ ปี 2561 </t>
  </si>
  <si>
    <t>บาท</t>
  </si>
  <si>
    <t>งบดำเนินงาน</t>
  </si>
  <si>
    <t>งบรายจ่ายอื่น</t>
  </si>
  <si>
    <t>งบอุดหนุน</t>
  </si>
  <si>
    <t>เงินฝากคลัง</t>
  </si>
  <si>
    <t>เบิกแทนกัน</t>
  </si>
  <si>
    <t>สบส.</t>
  </si>
  <si>
    <t>แพทย์แผนไทย</t>
  </si>
  <si>
    <t>พตส.</t>
  </si>
  <si>
    <t>ค่าตอบแทนกำลังคน</t>
  </si>
  <si>
    <t>งบยุทธศาสตร์</t>
  </si>
  <si>
    <t xml:space="preserve">งบพื้นฐาน </t>
  </si>
  <si>
    <t>งบยุทธศาสตร์
ตามแผนงานโครงการ</t>
  </si>
  <si>
    <t>งบยุทธศาสตร์เฉพาะ</t>
  </si>
  <si>
    <t>อบรม</t>
  </si>
  <si>
    <t>ยาเสพติด</t>
  </si>
  <si>
    <t>แผนงาน</t>
  </si>
  <si>
    <t xml:space="preserve">ค่า K </t>
  </si>
  <si>
    <t>งบเขต</t>
  </si>
  <si>
    <t>ขยะ</t>
  </si>
  <si>
    <t>ชันสูตรพลิกศพ</t>
  </si>
  <si>
    <t>ศูนย์พึ่งได้</t>
  </si>
  <si>
    <t>พชอ.</t>
  </si>
  <si>
    <t>ปปช</t>
  </si>
  <si>
    <t>คกก.โรคติดต่อ</t>
  </si>
  <si>
    <t>คร.</t>
  </si>
  <si>
    <t>ต่างด้าว</t>
  </si>
  <si>
    <t>ขยะสิ่งแวดล้อม</t>
  </si>
  <si>
    <t>สธ</t>
  </si>
  <si>
    <t>ปปช.</t>
  </si>
  <si>
    <t>พลิกศพ</t>
  </si>
  <si>
    <t xml:space="preserve"> ณ 19 ม.ค.61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</si>
</sst>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</numFmts>
  <fonts count="3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8"/>
      <name val="TH SarabunPSK"/>
      <family val="2"/>
    </font>
    <font>
      <b/>
      <sz val="14"/>
      <color rgb="FFFF0000"/>
      <name val="TH SarabunPSK"/>
      <family val="2"/>
    </font>
    <font>
      <b/>
      <sz val="20"/>
      <name val="TH SarabunPSK"/>
      <family val="2"/>
    </font>
    <font>
      <sz val="14"/>
      <color rgb="FF000000"/>
      <name val="TH SarabunIT๙"/>
      <family val="2"/>
    </font>
    <font>
      <sz val="14"/>
      <color rgb="FFFF0000"/>
      <name val="TH SarabunIT๙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14"/>
      <name val="TH SarabunIT๙"/>
      <family val="2"/>
    </font>
    <font>
      <sz val="18"/>
      <color rgb="FFFF0000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2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0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1" fillId="0" borderId="0"/>
    <xf numFmtId="0" fontId="3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9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1" xfId="2" applyFont="1" applyBorder="1" applyAlignment="1">
      <alignment horizontal="center"/>
    </xf>
    <xf numFmtId="0" fontId="5" fillId="0" borderId="2" xfId="3" applyFont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3" borderId="2" xfId="3" applyFont="1" applyFill="1" applyBorder="1" applyAlignment="1">
      <alignment vertical="center" wrapText="1"/>
    </xf>
    <xf numFmtId="43" fontId="5" fillId="3" borderId="3" xfId="4" applyFont="1" applyFill="1" applyBorder="1" applyAlignment="1">
      <alignment horizontal="center" vertical="center"/>
    </xf>
    <xf numFmtId="43" fontId="5" fillId="3" borderId="3" xfId="4" applyFont="1" applyFill="1" applyBorder="1" applyAlignment="1">
      <alignment horizontal="center" vertical="center" wrapText="1"/>
    </xf>
    <xf numFmtId="43" fontId="5" fillId="3" borderId="4" xfId="4" applyFont="1" applyFill="1" applyBorder="1" applyAlignment="1">
      <alignment horizontal="center" vertical="center" wrapText="1"/>
    </xf>
    <xf numFmtId="43" fontId="5" fillId="3" borderId="3" xfId="4" applyFont="1" applyFill="1" applyBorder="1" applyAlignment="1">
      <alignment horizontal="right" vertical="center"/>
    </xf>
    <xf numFmtId="0" fontId="4" fillId="0" borderId="5" xfId="3" applyFont="1" applyFill="1" applyBorder="1" applyAlignment="1">
      <alignment vertical="center" wrapText="1"/>
    </xf>
    <xf numFmtId="43" fontId="4" fillId="0" borderId="2" xfId="4" applyFont="1" applyFill="1" applyBorder="1" applyAlignment="1">
      <alignment horizontal="center" vertical="center" wrapText="1"/>
    </xf>
    <xf numFmtId="43" fontId="4" fillId="0" borderId="2" xfId="4" applyFont="1" applyBorder="1"/>
    <xf numFmtId="43" fontId="7" fillId="2" borderId="2" xfId="4" applyFont="1" applyFill="1" applyBorder="1"/>
    <xf numFmtId="43" fontId="4" fillId="2" borderId="2" xfId="4" applyNumberFormat="1" applyFont="1" applyFill="1" applyBorder="1"/>
    <xf numFmtId="43" fontId="4" fillId="0" borderId="2" xfId="4" applyFont="1" applyBorder="1" applyAlignment="1">
      <alignment horizontal="center" vertical="center"/>
    </xf>
    <xf numFmtId="43" fontId="4" fillId="0" borderId="2" xfId="4" applyFont="1" applyBorder="1" applyAlignment="1">
      <alignment horizontal="right" vertical="center"/>
    </xf>
    <xf numFmtId="0" fontId="8" fillId="0" borderId="3" xfId="3" applyFont="1" applyFill="1" applyBorder="1" applyAlignment="1">
      <alignment vertical="center" wrapText="1"/>
    </xf>
    <xf numFmtId="43" fontId="4" fillId="2" borderId="2" xfId="4" applyFont="1" applyFill="1" applyBorder="1"/>
    <xf numFmtId="43" fontId="3" fillId="3" borderId="3" xfId="4" applyFont="1" applyFill="1" applyBorder="1" applyAlignment="1">
      <alignment horizontal="center" vertical="center"/>
    </xf>
    <xf numFmtId="43" fontId="3" fillId="3" borderId="3" xfId="4" applyFont="1" applyFill="1" applyBorder="1" applyAlignment="1">
      <alignment horizontal="center" vertical="center" wrapText="1"/>
    </xf>
    <xf numFmtId="43" fontId="3" fillId="3" borderId="2" xfId="4" applyFont="1" applyFill="1" applyBorder="1" applyAlignment="1">
      <alignment horizontal="right" vertical="center"/>
    </xf>
    <xf numFmtId="0" fontId="8" fillId="0" borderId="5" xfId="3" applyFont="1" applyFill="1" applyBorder="1" applyAlignment="1">
      <alignment vertical="center" wrapText="1"/>
    </xf>
    <xf numFmtId="43" fontId="4" fillId="0" borderId="0" xfId="2" applyNumberFormat="1" applyFont="1"/>
    <xf numFmtId="43" fontId="5" fillId="3" borderId="2" xfId="4" applyFont="1" applyFill="1" applyBorder="1" applyAlignment="1">
      <alignment horizontal="right" vertical="center"/>
    </xf>
    <xf numFmtId="43" fontId="5" fillId="3" borderId="2" xfId="4" applyFont="1" applyFill="1" applyBorder="1"/>
    <xf numFmtId="43" fontId="5" fillId="3" borderId="2" xfId="4" applyFont="1" applyFill="1" applyBorder="1" applyAlignment="1">
      <alignment horizontal="center" vertical="center"/>
    </xf>
    <xf numFmtId="43" fontId="4" fillId="0" borderId="2" xfId="4" applyNumberFormat="1" applyFont="1" applyBorder="1"/>
    <xf numFmtId="0" fontId="9" fillId="0" borderId="0" xfId="3" applyFont="1" applyBorder="1"/>
    <xf numFmtId="43" fontId="9" fillId="0" borderId="0" xfId="3" applyNumberFormat="1" applyFont="1" applyBorder="1"/>
    <xf numFmtId="0" fontId="9" fillId="0" borderId="0" xfId="3" applyFont="1"/>
    <xf numFmtId="43" fontId="5" fillId="3" borderId="2" xfId="4" applyNumberFormat="1" applyFont="1" applyFill="1" applyBorder="1"/>
    <xf numFmtId="0" fontId="8" fillId="2" borderId="2" xfId="3" applyFont="1" applyFill="1" applyBorder="1" applyAlignment="1">
      <alignment vertical="center" wrapText="1"/>
    </xf>
    <xf numFmtId="43" fontId="4" fillId="2" borderId="2" xfId="4" applyFont="1" applyFill="1" applyBorder="1" applyAlignment="1">
      <alignment horizontal="center" vertical="center"/>
    </xf>
    <xf numFmtId="43" fontId="4" fillId="2" borderId="2" xfId="4" applyFont="1" applyFill="1" applyBorder="1" applyAlignment="1">
      <alignment horizontal="right" vertical="center"/>
    </xf>
    <xf numFmtId="0" fontId="4" fillId="2" borderId="2" xfId="2" applyFont="1" applyFill="1" applyBorder="1" applyAlignment="1">
      <alignment horizontal="left" vertical="top"/>
    </xf>
    <xf numFmtId="43" fontId="4" fillId="2" borderId="2" xfId="2" applyNumberFormat="1" applyFont="1" applyFill="1" applyBorder="1" applyAlignment="1">
      <alignment vertical="top"/>
    </xf>
    <xf numFmtId="0" fontId="8" fillId="2" borderId="0" xfId="3" applyFont="1" applyFill="1" applyBorder="1" applyAlignment="1">
      <alignment vertical="center" wrapText="1"/>
    </xf>
    <xf numFmtId="0" fontId="9" fillId="0" borderId="0" xfId="3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9" fontId="9" fillId="0" borderId="2" xfId="0" applyNumberFormat="1" applyFont="1" applyBorder="1" applyAlignment="1">
      <alignment horizontal="center" vertical="center"/>
    </xf>
    <xf numFmtId="9" fontId="4" fillId="0" borderId="2" xfId="3" applyNumberFormat="1" applyFont="1" applyBorder="1" applyAlignment="1">
      <alignment horizontal="center" vertical="center"/>
    </xf>
    <xf numFmtId="0" fontId="5" fillId="2" borderId="2" xfId="3" applyFont="1" applyFill="1" applyBorder="1" applyAlignment="1">
      <alignment vertical="center"/>
    </xf>
    <xf numFmtId="9" fontId="4" fillId="2" borderId="2" xfId="3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9" fillId="0" borderId="0" xfId="2" applyFont="1"/>
    <xf numFmtId="0" fontId="4" fillId="4" borderId="6" xfId="2" applyFont="1" applyFill="1" applyBorder="1" applyAlignment="1">
      <alignment horizontal="center" vertical="top" wrapText="1"/>
    </xf>
    <xf numFmtId="0" fontId="4" fillId="4" borderId="6" xfId="2" applyFont="1" applyFill="1" applyBorder="1" applyAlignment="1">
      <alignment horizontal="center" vertical="top"/>
    </xf>
    <xf numFmtId="0" fontId="4" fillId="5" borderId="7" xfId="2" applyFont="1" applyFill="1" applyBorder="1" applyAlignment="1">
      <alignment horizontal="center" vertical="top" wrapText="1"/>
    </xf>
    <xf numFmtId="0" fontId="4" fillId="5" borderId="8" xfId="2" applyFont="1" applyFill="1" applyBorder="1" applyAlignment="1">
      <alignment horizontal="center" vertical="top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top" wrapText="1"/>
    </xf>
    <xf numFmtId="0" fontId="4" fillId="4" borderId="3" xfId="2" applyFont="1" applyFill="1" applyBorder="1" applyAlignment="1">
      <alignment horizontal="center" vertical="top"/>
    </xf>
    <xf numFmtId="0" fontId="4" fillId="5" borderId="3" xfId="2" applyFont="1" applyFill="1" applyBorder="1" applyAlignment="1">
      <alignment horizontal="center" vertical="top" wrapText="1"/>
    </xf>
    <xf numFmtId="0" fontId="4" fillId="4" borderId="3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top"/>
    </xf>
    <xf numFmtId="0" fontId="4" fillId="2" borderId="6" xfId="5" applyFont="1" applyFill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9" fillId="0" borderId="2" xfId="2" applyFont="1" applyBorder="1" applyAlignment="1">
      <alignment horizontal="center" vertical="top"/>
    </xf>
    <xf numFmtId="43" fontId="4" fillId="2" borderId="2" xfId="4" applyFont="1" applyFill="1" applyBorder="1" applyAlignment="1">
      <alignment vertical="top" wrapText="1"/>
    </xf>
    <xf numFmtId="43" fontId="4" fillId="0" borderId="2" xfId="4" applyFont="1" applyBorder="1" applyAlignment="1">
      <alignment vertical="top" wrapText="1"/>
    </xf>
    <xf numFmtId="43" fontId="7" fillId="0" borderId="2" xfId="4" applyFont="1" applyBorder="1" applyAlignment="1">
      <alignment vertical="top" wrapText="1"/>
    </xf>
    <xf numFmtId="0" fontId="3" fillId="2" borderId="2" xfId="2" applyFont="1" applyFill="1" applyBorder="1" applyAlignment="1">
      <alignment vertical="center" textRotation="180" wrapText="1"/>
    </xf>
    <xf numFmtId="0" fontId="4" fillId="0" borderId="5" xfId="2" applyFont="1" applyBorder="1" applyAlignment="1">
      <alignment horizontal="center" vertical="top"/>
    </xf>
    <xf numFmtId="0" fontId="4" fillId="2" borderId="2" xfId="5" applyFont="1" applyFill="1" applyBorder="1" applyAlignment="1">
      <alignment vertical="top" wrapText="1"/>
    </xf>
    <xf numFmtId="0" fontId="4" fillId="0" borderId="3" xfId="2" applyFont="1" applyBorder="1" applyAlignment="1">
      <alignment horizontal="center" vertical="top"/>
    </xf>
    <xf numFmtId="0" fontId="3" fillId="3" borderId="8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 wrapText="1"/>
    </xf>
    <xf numFmtId="43" fontId="3" fillId="3" borderId="2" xfId="4" applyFont="1" applyFill="1" applyBorder="1" applyAlignment="1">
      <alignment vertical="top" wrapText="1"/>
    </xf>
    <xf numFmtId="43" fontId="11" fillId="3" borderId="2" xfId="4" applyFont="1" applyFill="1" applyBorder="1" applyAlignment="1">
      <alignment vertical="top" wrapText="1"/>
    </xf>
    <xf numFmtId="0" fontId="12" fillId="2" borderId="2" xfId="2" applyFont="1" applyFill="1" applyBorder="1" applyAlignment="1">
      <alignment vertical="center" textRotation="180" wrapText="1"/>
    </xf>
    <xf numFmtId="0" fontId="4" fillId="0" borderId="5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43" fontId="4" fillId="0" borderId="2" xfId="6" applyFont="1" applyBorder="1" applyAlignment="1">
      <alignment vertical="top"/>
    </xf>
    <xf numFmtId="43" fontId="4" fillId="0" borderId="2" xfId="6" applyNumberFormat="1" applyFont="1" applyBorder="1" applyAlignment="1">
      <alignment vertical="top"/>
    </xf>
    <xf numFmtId="43" fontId="7" fillId="2" borderId="2" xfId="4" applyFont="1" applyFill="1" applyBorder="1" applyAlignment="1">
      <alignment vertical="top" wrapText="1"/>
    </xf>
    <xf numFmtId="43" fontId="3" fillId="2" borderId="2" xfId="4" applyFont="1" applyFill="1" applyBorder="1" applyAlignment="1">
      <alignment vertical="top" wrapText="1"/>
    </xf>
    <xf numFmtId="2" fontId="4" fillId="0" borderId="8" xfId="0" applyNumberFormat="1" applyFont="1" applyBorder="1" applyAlignment="1">
      <alignment horizontal="center" vertical="top"/>
    </xf>
    <xf numFmtId="0" fontId="13" fillId="0" borderId="2" xfId="5" applyFont="1" applyBorder="1" applyAlignment="1">
      <alignment vertical="top" wrapText="1"/>
    </xf>
    <xf numFmtId="0" fontId="4" fillId="0" borderId="3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 wrapText="1"/>
    </xf>
    <xf numFmtId="0" fontId="15" fillId="2" borderId="10" xfId="5" applyFont="1" applyFill="1" applyBorder="1" applyAlignment="1">
      <alignment horizontal="center" vertical="top" wrapText="1"/>
    </xf>
    <xf numFmtId="0" fontId="4" fillId="0" borderId="6" xfId="7" applyFont="1" applyBorder="1" applyAlignment="1">
      <alignment horizontal="left" vertical="top" wrapText="1"/>
    </xf>
    <xf numFmtId="43" fontId="4" fillId="0" borderId="2" xfId="8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 wrapText="1"/>
    </xf>
    <xf numFmtId="0" fontId="15" fillId="2" borderId="3" xfId="5" applyFont="1" applyFill="1" applyBorder="1" applyAlignment="1">
      <alignment horizontal="center" vertical="top" wrapText="1"/>
    </xf>
    <xf numFmtId="0" fontId="4" fillId="0" borderId="3" xfId="7" applyFont="1" applyBorder="1" applyAlignment="1">
      <alignment horizontal="left" vertical="top" wrapText="1"/>
    </xf>
    <xf numFmtId="0" fontId="4" fillId="2" borderId="8" xfId="5" applyFont="1" applyFill="1" applyBorder="1" applyAlignment="1">
      <alignment horizontal="center" vertical="top" wrapText="1"/>
    </xf>
    <xf numFmtId="0" fontId="4" fillId="0" borderId="2" xfId="7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2" borderId="6" xfId="5" applyFont="1" applyFill="1" applyBorder="1" applyAlignment="1">
      <alignment vertical="top" wrapText="1"/>
    </xf>
    <xf numFmtId="0" fontId="16" fillId="0" borderId="2" xfId="7" applyFont="1" applyBorder="1" applyAlignment="1">
      <alignment vertical="top" wrapText="1"/>
    </xf>
    <xf numFmtId="43" fontId="4" fillId="0" borderId="2" xfId="8" applyFont="1" applyBorder="1" applyAlignment="1">
      <alignment vertical="top"/>
    </xf>
    <xf numFmtId="0" fontId="4" fillId="0" borderId="2" xfId="2" applyFont="1" applyBorder="1"/>
    <xf numFmtId="0" fontId="9" fillId="0" borderId="2" xfId="2" applyFont="1" applyBorder="1"/>
    <xf numFmtId="0" fontId="4" fillId="0" borderId="4" xfId="2" applyFont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vertical="top"/>
    </xf>
    <xf numFmtId="43" fontId="3" fillId="3" borderId="2" xfId="4" applyFont="1" applyFill="1" applyBorder="1" applyAlignment="1">
      <alignment vertical="top"/>
    </xf>
    <xf numFmtId="0" fontId="4" fillId="0" borderId="2" xfId="2" applyFont="1" applyBorder="1" applyAlignment="1">
      <alignment horizontal="center" vertical="top"/>
    </xf>
    <xf numFmtId="0" fontId="4" fillId="2" borderId="2" xfId="5" applyFont="1" applyFill="1" applyBorder="1" applyAlignment="1">
      <alignment horizontal="center" vertical="top" wrapText="1"/>
    </xf>
    <xf numFmtId="0" fontId="9" fillId="0" borderId="0" xfId="2" applyFont="1" applyBorder="1"/>
    <xf numFmtId="0" fontId="4" fillId="2" borderId="3" xfId="5" applyFont="1" applyFill="1" applyBorder="1" applyAlignment="1">
      <alignment horizontal="center" vertical="top" wrapText="1"/>
    </xf>
    <xf numFmtId="0" fontId="8" fillId="0" borderId="12" xfId="5" applyFont="1" applyBorder="1" applyAlignment="1">
      <alignment vertical="top" wrapText="1"/>
    </xf>
    <xf numFmtId="43" fontId="4" fillId="0" borderId="5" xfId="8" applyFont="1" applyBorder="1" applyAlignment="1">
      <alignment vertical="top"/>
    </xf>
    <xf numFmtId="43" fontId="4" fillId="0" borderId="6" xfId="8" applyFont="1" applyBorder="1" applyAlignment="1">
      <alignment horizontal="center" vertical="top"/>
    </xf>
    <xf numFmtId="0" fontId="4" fillId="0" borderId="2" xfId="2" applyFont="1" applyBorder="1" applyAlignment="1">
      <alignment vertical="top"/>
    </xf>
    <xf numFmtId="0" fontId="12" fillId="0" borderId="2" xfId="2" applyFont="1" applyBorder="1" applyAlignment="1">
      <alignment vertical="center" textRotation="180"/>
    </xf>
    <xf numFmtId="0" fontId="4" fillId="0" borderId="6" xfId="2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3" fontId="4" fillId="0" borderId="2" xfId="1" applyNumberFormat="1" applyFont="1" applyBorder="1" applyAlignment="1">
      <alignment vertical="top"/>
    </xf>
    <xf numFmtId="0" fontId="4" fillId="0" borderId="5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vertical="top"/>
    </xf>
    <xf numFmtId="0" fontId="4" fillId="0" borderId="2" xfId="2" applyFont="1" applyBorder="1" applyAlignment="1">
      <alignment vertical="top" wrapText="1"/>
    </xf>
    <xf numFmtId="0" fontId="4" fillId="3" borderId="3" xfId="2" applyFont="1" applyFill="1" applyBorder="1" applyAlignment="1">
      <alignment horizontal="center" vertical="top"/>
    </xf>
    <xf numFmtId="0" fontId="3" fillId="3" borderId="3" xfId="2" applyFont="1" applyFill="1" applyBorder="1" applyAlignment="1">
      <alignment horizontal="center" vertical="top" wrapText="1"/>
    </xf>
    <xf numFmtId="43" fontId="3" fillId="3" borderId="3" xfId="2" applyNumberFormat="1" applyFont="1" applyFill="1" applyBorder="1" applyAlignment="1">
      <alignment vertical="top"/>
    </xf>
    <xf numFmtId="43" fontId="3" fillId="3" borderId="3" xfId="4" applyFont="1" applyFill="1" applyBorder="1" applyAlignment="1">
      <alignment vertical="top"/>
    </xf>
    <xf numFmtId="0" fontId="4" fillId="0" borderId="2" xfId="2" applyFont="1" applyBorder="1" applyAlignment="1">
      <alignment horizontal="center" vertical="top" wrapText="1"/>
    </xf>
    <xf numFmtId="43" fontId="4" fillId="0" borderId="2" xfId="4" applyFont="1" applyBorder="1" applyAlignment="1">
      <alignment vertical="top"/>
    </xf>
    <xf numFmtId="43" fontId="7" fillId="2" borderId="6" xfId="4" applyFont="1" applyFill="1" applyBorder="1" applyAlignment="1">
      <alignment vertical="top" wrapText="1"/>
    </xf>
    <xf numFmtId="43" fontId="4" fillId="0" borderId="7" xfId="4" applyFont="1" applyBorder="1" applyAlignment="1">
      <alignment vertical="top" wrapText="1"/>
    </xf>
    <xf numFmtId="17" fontId="17" fillId="2" borderId="6" xfId="2" applyNumberFormat="1" applyFont="1" applyFill="1" applyBorder="1" applyAlignment="1">
      <alignment horizontal="center" vertical="center" textRotation="180" wrapText="1"/>
    </xf>
    <xf numFmtId="0" fontId="4" fillId="0" borderId="3" xfId="2" applyFont="1" applyBorder="1" applyAlignment="1">
      <alignment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3" fillId="3" borderId="8" xfId="2" applyFont="1" applyFill="1" applyBorder="1" applyAlignment="1">
      <alignment horizontal="center" vertical="top" wrapText="1"/>
    </xf>
    <xf numFmtId="43" fontId="11" fillId="3" borderId="2" xfId="4" applyFont="1" applyFill="1" applyBorder="1" applyAlignment="1">
      <alignment vertical="top"/>
    </xf>
    <xf numFmtId="43" fontId="4" fillId="0" borderId="3" xfId="4" applyFont="1" applyBorder="1" applyAlignment="1">
      <alignment vertical="top"/>
    </xf>
    <xf numFmtId="43" fontId="4" fillId="0" borderId="3" xfId="4" applyFont="1" applyBorder="1" applyAlignment="1">
      <alignment vertical="top" wrapText="1"/>
    </xf>
    <xf numFmtId="43" fontId="7" fillId="2" borderId="3" xfId="4" applyFont="1" applyFill="1" applyBorder="1" applyAlignment="1">
      <alignment vertical="top" wrapText="1"/>
    </xf>
    <xf numFmtId="43" fontId="4" fillId="2" borderId="3" xfId="4" applyFont="1" applyFill="1" applyBorder="1" applyAlignment="1">
      <alignment vertical="top" wrapText="1"/>
    </xf>
    <xf numFmtId="3" fontId="4" fillId="0" borderId="0" xfId="2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vertical="top"/>
    </xf>
    <xf numFmtId="43" fontId="3" fillId="3" borderId="3" xfId="4" applyFont="1" applyFill="1" applyBorder="1" applyAlignment="1">
      <alignment vertical="top" wrapText="1"/>
    </xf>
    <xf numFmtId="43" fontId="11" fillId="3" borderId="3" xfId="4" applyFont="1" applyFill="1" applyBorder="1" applyAlignment="1">
      <alignment vertical="top" wrapText="1"/>
    </xf>
    <xf numFmtId="0" fontId="4" fillId="2" borderId="6" xfId="5" applyFont="1" applyFill="1" applyBorder="1" applyAlignment="1">
      <alignment horizontal="center" vertical="top" wrapText="1"/>
    </xf>
    <xf numFmtId="0" fontId="4" fillId="2" borderId="6" xfId="5" applyFont="1" applyFill="1" applyBorder="1" applyAlignment="1">
      <alignment horizontal="left" vertical="top" wrapText="1"/>
    </xf>
    <xf numFmtId="0" fontId="4" fillId="2" borderId="3" xfId="5" applyFont="1" applyFill="1" applyBorder="1" applyAlignment="1">
      <alignment horizontal="center" vertical="top" wrapText="1"/>
    </xf>
    <xf numFmtId="0" fontId="4" fillId="2" borderId="3" xfId="5" applyFont="1" applyFill="1" applyBorder="1" applyAlignment="1">
      <alignment horizontal="left" vertical="top" wrapText="1"/>
    </xf>
    <xf numFmtId="43" fontId="4" fillId="0" borderId="3" xfId="8" applyFont="1" applyBorder="1" applyAlignment="1">
      <alignment horizontal="center" vertical="top"/>
    </xf>
    <xf numFmtId="0" fontId="7" fillId="2" borderId="3" xfId="5" applyFont="1" applyFill="1" applyBorder="1" applyAlignment="1">
      <alignment horizontal="center" vertical="top" wrapText="1"/>
    </xf>
    <xf numFmtId="0" fontId="7" fillId="2" borderId="3" xfId="5" applyFont="1" applyFill="1" applyBorder="1" applyAlignment="1">
      <alignment horizontal="left" vertical="top" wrapText="1"/>
    </xf>
    <xf numFmtId="43" fontId="7" fillId="0" borderId="2" xfId="8" applyFont="1" applyBorder="1" applyAlignment="1">
      <alignment horizontal="center" vertical="top"/>
    </xf>
    <xf numFmtId="43" fontId="7" fillId="0" borderId="3" xfId="8" applyFont="1" applyBorder="1" applyAlignment="1">
      <alignment horizontal="center" vertical="top"/>
    </xf>
    <xf numFmtId="43" fontId="7" fillId="0" borderId="2" xfId="4" applyFont="1" applyBorder="1" applyAlignment="1">
      <alignment vertical="top"/>
    </xf>
    <xf numFmtId="0" fontId="7" fillId="0" borderId="3" xfId="2" applyFont="1" applyBorder="1" applyAlignment="1">
      <alignment vertical="top"/>
    </xf>
    <xf numFmtId="0" fontId="4" fillId="0" borderId="3" xfId="2" applyFont="1" applyFill="1" applyBorder="1"/>
    <xf numFmtId="0" fontId="16" fillId="3" borderId="2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center"/>
    </xf>
    <xf numFmtId="43" fontId="10" fillId="0" borderId="2" xfId="2" applyNumberFormat="1" applyFont="1" applyBorder="1" applyAlignment="1">
      <alignment vertical="center" textRotation="180"/>
    </xf>
    <xf numFmtId="0" fontId="4" fillId="2" borderId="6" xfId="2" applyFont="1" applyFill="1" applyBorder="1" applyAlignment="1">
      <alignment horizontal="center" vertical="top"/>
    </xf>
    <xf numFmtId="0" fontId="4" fillId="6" borderId="6" xfId="2" applyFont="1" applyFill="1" applyBorder="1" applyAlignment="1">
      <alignment horizontal="center" vertical="top" wrapText="1"/>
    </xf>
    <xf numFmtId="0" fontId="9" fillId="2" borderId="0" xfId="2" applyFont="1" applyFill="1" applyAlignment="1">
      <alignment vertical="top"/>
    </xf>
    <xf numFmtId="0" fontId="4" fillId="0" borderId="2" xfId="7" applyFont="1" applyBorder="1" applyAlignment="1">
      <alignment vertical="top" wrapText="1"/>
    </xf>
    <xf numFmtId="43" fontId="4" fillId="2" borderId="6" xfId="4" applyFont="1" applyFill="1" applyBorder="1" applyAlignment="1">
      <alignment vertical="top"/>
    </xf>
    <xf numFmtId="0" fontId="9" fillId="2" borderId="0" xfId="2" applyFont="1" applyFill="1"/>
    <xf numFmtId="43" fontId="4" fillId="2" borderId="6" xfId="4" applyFont="1" applyFill="1" applyBorder="1" applyAlignment="1">
      <alignment vertical="top" wrapText="1"/>
    </xf>
    <xf numFmtId="43" fontId="7" fillId="2" borderId="6" xfId="4" applyFont="1" applyFill="1" applyBorder="1" applyAlignment="1">
      <alignment vertical="top"/>
    </xf>
    <xf numFmtId="43" fontId="18" fillId="2" borderId="2" xfId="2" applyNumberFormat="1" applyFont="1" applyFill="1" applyBorder="1" applyAlignment="1">
      <alignment vertical="center" textRotation="180"/>
    </xf>
    <xf numFmtId="0" fontId="4" fillId="2" borderId="3" xfId="2" applyFont="1" applyFill="1" applyBorder="1" applyAlignment="1">
      <alignment horizontal="center" vertical="top"/>
    </xf>
    <xf numFmtId="0" fontId="4" fillId="6" borderId="3" xfId="2" applyFont="1" applyFill="1" applyBorder="1" applyAlignment="1">
      <alignment horizontal="center" vertical="top" wrapText="1"/>
    </xf>
    <xf numFmtId="0" fontId="16" fillId="3" borderId="11" xfId="2" applyFont="1" applyFill="1" applyBorder="1" applyAlignment="1">
      <alignment horizontal="left" vertical="top" wrapText="1"/>
    </xf>
    <xf numFmtId="43" fontId="3" fillId="3" borderId="6" xfId="4" applyFont="1" applyFill="1" applyBorder="1" applyAlignment="1">
      <alignment vertical="top"/>
    </xf>
    <xf numFmtId="43" fontId="3" fillId="3" borderId="6" xfId="4" applyFont="1" applyFill="1" applyBorder="1" applyAlignment="1">
      <alignment vertical="top" wrapText="1"/>
    </xf>
    <xf numFmtId="0" fontId="19" fillId="2" borderId="6" xfId="5" applyFont="1" applyFill="1" applyBorder="1" applyAlignment="1">
      <alignment horizontal="center" vertical="top" wrapText="1"/>
    </xf>
    <xf numFmtId="0" fontId="9" fillId="2" borderId="2" xfId="2" applyFont="1" applyFill="1" applyBorder="1"/>
    <xf numFmtId="0" fontId="4" fillId="0" borderId="3" xfId="0" applyFont="1" applyBorder="1"/>
    <xf numFmtId="43" fontId="4" fillId="0" borderId="2" xfId="9" applyFont="1" applyFill="1" applyBorder="1" applyAlignment="1">
      <alignment horizontal="center" vertical="top"/>
    </xf>
    <xf numFmtId="0" fontId="4" fillId="2" borderId="5" xfId="2" applyFont="1" applyFill="1" applyBorder="1" applyAlignment="1">
      <alignment horizontal="center" vertical="top"/>
    </xf>
    <xf numFmtId="0" fontId="19" fillId="2" borderId="5" xfId="5" applyFont="1" applyFill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19" fillId="2" borderId="3" xfId="5" applyFont="1" applyFill="1" applyBorder="1" applyAlignment="1">
      <alignment horizontal="center" vertical="top" wrapText="1"/>
    </xf>
    <xf numFmtId="0" fontId="16" fillId="3" borderId="8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center" vertical="top" wrapText="1"/>
    </xf>
    <xf numFmtId="0" fontId="7" fillId="2" borderId="2" xfId="5" applyFont="1" applyFill="1" applyBorder="1" applyAlignment="1">
      <alignment horizontal="center" vertical="top" wrapText="1"/>
    </xf>
    <xf numFmtId="187" fontId="7" fillId="2" borderId="2" xfId="6" applyNumberFormat="1" applyFont="1" applyFill="1" applyBorder="1" applyAlignment="1">
      <alignment horizontal="left" vertical="top" wrapText="1"/>
    </xf>
    <xf numFmtId="43" fontId="20" fillId="2" borderId="2" xfId="2" applyNumberFormat="1" applyFont="1" applyFill="1" applyBorder="1" applyAlignment="1">
      <alignment vertical="center" textRotation="180"/>
    </xf>
    <xf numFmtId="0" fontId="4" fillId="2" borderId="3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/>
    </xf>
    <xf numFmtId="0" fontId="9" fillId="2" borderId="2" xfId="2" applyFont="1" applyFill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4" fillId="2" borderId="0" xfId="5" applyFont="1" applyFill="1" applyAlignment="1">
      <alignment horizontal="center" vertical="top"/>
    </xf>
    <xf numFmtId="0" fontId="8" fillId="0" borderId="13" xfId="5" applyFont="1" applyBorder="1" applyAlignment="1">
      <alignment vertical="top" wrapText="1"/>
    </xf>
    <xf numFmtId="43" fontId="4" fillId="2" borderId="6" xfId="4" applyFont="1" applyFill="1" applyBorder="1" applyAlignment="1">
      <alignment horizontal="center" vertical="top"/>
    </xf>
    <xf numFmtId="0" fontId="3" fillId="7" borderId="2" xfId="2" applyFont="1" applyFill="1" applyBorder="1"/>
    <xf numFmtId="0" fontId="3" fillId="7" borderId="2" xfId="2" applyFont="1" applyFill="1" applyBorder="1" applyAlignment="1">
      <alignment horizontal="center"/>
    </xf>
    <xf numFmtId="43" fontId="3" fillId="7" borderId="2" xfId="2" applyNumberFormat="1" applyFont="1" applyFill="1" applyBorder="1"/>
    <xf numFmtId="43" fontId="11" fillId="7" borderId="2" xfId="2" applyNumberFormat="1" applyFont="1" applyFill="1" applyBorder="1"/>
    <xf numFmtId="0" fontId="10" fillId="0" borderId="2" xfId="2" applyFont="1" applyBorder="1" applyAlignment="1">
      <alignment vertical="center" textRotation="180"/>
    </xf>
    <xf numFmtId="0" fontId="4" fillId="2" borderId="5" xfId="2" applyFont="1" applyFill="1" applyBorder="1" applyAlignment="1">
      <alignment vertical="top"/>
    </xf>
    <xf numFmtId="0" fontId="9" fillId="2" borderId="5" xfId="2" applyFont="1" applyFill="1" applyBorder="1" applyAlignment="1">
      <alignment vertical="center"/>
    </xf>
    <xf numFmtId="0" fontId="4" fillId="2" borderId="6" xfId="2" applyFont="1" applyFill="1" applyBorder="1" applyAlignment="1">
      <alignment vertical="top"/>
    </xf>
    <xf numFmtId="43" fontId="4" fillId="2" borderId="2" xfId="8" applyFont="1" applyFill="1" applyBorder="1"/>
    <xf numFmtId="43" fontId="4" fillId="2" borderId="3" xfId="2" applyNumberFormat="1" applyFont="1" applyFill="1" applyBorder="1" applyAlignment="1">
      <alignment vertical="center"/>
    </xf>
    <xf numFmtId="43" fontId="4" fillId="2" borderId="2" xfId="2" applyNumberFormat="1" applyFont="1" applyFill="1" applyBorder="1" applyAlignment="1">
      <alignment vertical="center"/>
    </xf>
    <xf numFmtId="43" fontId="7" fillId="2" borderId="3" xfId="2" applyNumberFormat="1" applyFont="1" applyFill="1" applyBorder="1" applyAlignment="1">
      <alignment vertical="center"/>
    </xf>
    <xf numFmtId="43" fontId="4" fillId="2" borderId="3" xfId="2" applyNumberFormat="1" applyFont="1" applyFill="1" applyBorder="1"/>
    <xf numFmtId="43" fontId="4" fillId="2" borderId="3" xfId="4" applyFont="1" applyFill="1" applyBorder="1" applyAlignment="1">
      <alignment vertical="center"/>
    </xf>
    <xf numFmtId="0" fontId="21" fillId="0" borderId="2" xfId="2" applyFont="1" applyBorder="1" applyAlignment="1">
      <alignment vertical="center" textRotation="180" wrapText="1"/>
    </xf>
    <xf numFmtId="43" fontId="9" fillId="0" borderId="0" xfId="2" applyNumberFormat="1" applyFont="1"/>
    <xf numFmtId="0" fontId="9" fillId="2" borderId="0" xfId="2" applyFont="1" applyFill="1" applyAlignment="1">
      <alignment vertical="center"/>
    </xf>
    <xf numFmtId="0" fontId="7" fillId="2" borderId="5" xfId="2" applyFont="1" applyFill="1" applyBorder="1" applyAlignment="1">
      <alignment horizontal="center" vertical="center"/>
    </xf>
    <xf numFmtId="43" fontId="7" fillId="2" borderId="5" xfId="2" applyNumberFormat="1" applyFont="1" applyFill="1" applyBorder="1" applyAlignment="1">
      <alignment vertical="top"/>
    </xf>
    <xf numFmtId="43" fontId="4" fillId="2" borderId="3" xfId="8" applyFont="1" applyFill="1" applyBorder="1"/>
    <xf numFmtId="43" fontId="7" fillId="2" borderId="5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top"/>
    </xf>
    <xf numFmtId="0" fontId="4" fillId="2" borderId="2" xfId="2" applyFont="1" applyFill="1" applyBorder="1" applyAlignment="1">
      <alignment vertical="top"/>
    </xf>
    <xf numFmtId="0" fontId="9" fillId="2" borderId="2" xfId="2" applyFont="1" applyFill="1" applyBorder="1" applyAlignment="1">
      <alignment vertical="center"/>
    </xf>
    <xf numFmtId="43" fontId="4" fillId="2" borderId="2" xfId="8" applyFont="1" applyFill="1" applyBorder="1" applyAlignment="1">
      <alignment vertical="center"/>
    </xf>
    <xf numFmtId="43" fontId="4" fillId="2" borderId="2" xfId="4" applyFont="1" applyFill="1" applyBorder="1" applyAlignment="1">
      <alignment vertical="center"/>
    </xf>
    <xf numFmtId="43" fontId="9" fillId="2" borderId="2" xfId="2" applyNumberFormat="1" applyFont="1" applyFill="1" applyBorder="1"/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43" fontId="7" fillId="2" borderId="2" xfId="2" applyNumberFormat="1" applyFont="1" applyFill="1" applyBorder="1" applyAlignment="1">
      <alignment vertical="center"/>
    </xf>
    <xf numFmtId="0" fontId="21" fillId="0" borderId="2" xfId="2" applyFont="1" applyBorder="1" applyAlignment="1">
      <alignment vertical="center" textRotation="180"/>
    </xf>
    <xf numFmtId="0" fontId="9" fillId="0" borderId="0" xfId="2" applyFont="1" applyAlignment="1">
      <alignment vertical="center"/>
    </xf>
    <xf numFmtId="0" fontId="9" fillId="0" borderId="2" xfId="2" applyFont="1" applyBorder="1" applyAlignment="1">
      <alignment horizontal="center"/>
    </xf>
    <xf numFmtId="0" fontId="4" fillId="2" borderId="2" xfId="5" applyFont="1" applyFill="1" applyBorder="1" applyAlignment="1">
      <alignment vertical="top"/>
    </xf>
    <xf numFmtId="43" fontId="4" fillId="2" borderId="3" xfId="7" applyNumberFormat="1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center"/>
    </xf>
    <xf numFmtId="0" fontId="4" fillId="2" borderId="2" xfId="2" applyFont="1" applyFill="1" applyBorder="1"/>
    <xf numFmtId="0" fontId="4" fillId="2" borderId="3" xfId="2" applyFont="1" applyFill="1" applyBorder="1"/>
    <xf numFmtId="43" fontId="4" fillId="0" borderId="3" xfId="8" applyFont="1" applyBorder="1"/>
    <xf numFmtId="43" fontId="7" fillId="2" borderId="3" xfId="2" applyNumberFormat="1" applyFont="1" applyFill="1" applyBorder="1"/>
    <xf numFmtId="43" fontId="4" fillId="2" borderId="2" xfId="2" applyNumberFormat="1" applyFont="1" applyFill="1" applyBorder="1"/>
    <xf numFmtId="43" fontId="4" fillId="2" borderId="3" xfId="8" applyFont="1" applyFill="1" applyBorder="1" applyAlignment="1">
      <alignment vertical="top"/>
    </xf>
    <xf numFmtId="43" fontId="4" fillId="2" borderId="3" xfId="2" applyNumberFormat="1" applyFont="1" applyFill="1" applyBorder="1" applyAlignment="1">
      <alignment vertical="top"/>
    </xf>
    <xf numFmtId="43" fontId="7" fillId="2" borderId="3" xfId="2" applyNumberFormat="1" applyFont="1" applyFill="1" applyBorder="1" applyAlignment="1">
      <alignment vertical="top"/>
    </xf>
    <xf numFmtId="43" fontId="4" fillId="2" borderId="3" xfId="4" applyFont="1" applyFill="1" applyBorder="1" applyAlignment="1">
      <alignment vertical="top"/>
    </xf>
    <xf numFmtId="0" fontId="4" fillId="8" borderId="2" xfId="2" applyFont="1" applyFill="1" applyBorder="1" applyAlignment="1">
      <alignment horizontal="center"/>
    </xf>
    <xf numFmtId="0" fontId="4" fillId="8" borderId="2" xfId="2" applyFont="1" applyFill="1" applyBorder="1"/>
    <xf numFmtId="0" fontId="4" fillId="8" borderId="3" xfId="2" applyFont="1" applyFill="1" applyBorder="1"/>
    <xf numFmtId="43" fontId="4" fillId="8" borderId="2" xfId="9" applyFont="1" applyFill="1" applyBorder="1" applyAlignment="1">
      <alignment horizontal="center" vertical="top"/>
    </xf>
    <xf numFmtId="43" fontId="4" fillId="8" borderId="3" xfId="8" applyFont="1" applyFill="1" applyBorder="1"/>
    <xf numFmtId="43" fontId="4" fillId="8" borderId="3" xfId="2" applyNumberFormat="1" applyFont="1" applyFill="1" applyBorder="1"/>
    <xf numFmtId="43" fontId="4" fillId="8" borderId="3" xfId="2" applyNumberFormat="1" applyFont="1" applyFill="1" applyBorder="1" applyAlignment="1">
      <alignment vertical="center"/>
    </xf>
    <xf numFmtId="43" fontId="7" fillId="8" borderId="3" xfId="2" applyNumberFormat="1" applyFont="1" applyFill="1" applyBorder="1" applyAlignment="1">
      <alignment vertical="center"/>
    </xf>
    <xf numFmtId="43" fontId="7" fillId="8" borderId="3" xfId="2" applyNumberFormat="1" applyFont="1" applyFill="1" applyBorder="1"/>
    <xf numFmtId="43" fontId="4" fillId="8" borderId="2" xfId="2" applyNumberFormat="1" applyFont="1" applyFill="1" applyBorder="1"/>
    <xf numFmtId="43" fontId="4" fillId="8" borderId="3" xfId="4" applyFont="1" applyFill="1" applyBorder="1" applyAlignment="1">
      <alignment vertical="center"/>
    </xf>
    <xf numFmtId="0" fontId="21" fillId="8" borderId="2" xfId="2" applyFont="1" applyFill="1" applyBorder="1" applyAlignment="1">
      <alignment vertical="center" textRotation="180"/>
    </xf>
    <xf numFmtId="0" fontId="4" fillId="8" borderId="2" xfId="2" applyFont="1" applyFill="1" applyBorder="1" applyAlignment="1">
      <alignment horizontal="center" vertical="top"/>
    </xf>
    <xf numFmtId="0" fontId="4" fillId="8" borderId="2" xfId="2" applyFont="1" applyFill="1" applyBorder="1" applyAlignment="1">
      <alignment vertical="top" wrapText="1"/>
    </xf>
    <xf numFmtId="43" fontId="4" fillId="8" borderId="3" xfId="8" applyFont="1" applyFill="1" applyBorder="1" applyAlignment="1">
      <alignment vertical="top"/>
    </xf>
    <xf numFmtId="43" fontId="4" fillId="8" borderId="3" xfId="2" applyNumberFormat="1" applyFont="1" applyFill="1" applyBorder="1" applyAlignment="1">
      <alignment vertical="top"/>
    </xf>
    <xf numFmtId="43" fontId="7" fillId="8" borderId="3" xfId="2" applyNumberFormat="1" applyFont="1" applyFill="1" applyBorder="1" applyAlignment="1">
      <alignment vertical="top"/>
    </xf>
    <xf numFmtId="43" fontId="4" fillId="8" borderId="2" xfId="2" applyNumberFormat="1" applyFont="1" applyFill="1" applyBorder="1" applyAlignment="1">
      <alignment vertical="top"/>
    </xf>
    <xf numFmtId="43" fontId="4" fillId="8" borderId="3" xfId="4" applyFont="1" applyFill="1" applyBorder="1" applyAlignment="1">
      <alignment vertical="top"/>
    </xf>
    <xf numFmtId="0" fontId="21" fillId="8" borderId="2" xfId="2" applyFont="1" applyFill="1" applyBorder="1" applyAlignment="1">
      <alignment vertical="top" textRotation="180"/>
    </xf>
    <xf numFmtId="0" fontId="4" fillId="8" borderId="3" xfId="2" applyFont="1" applyFill="1" applyBorder="1" applyAlignment="1">
      <alignment horizontal="center" vertical="top"/>
    </xf>
    <xf numFmtId="0" fontId="4" fillId="8" borderId="3" xfId="2" applyFont="1" applyFill="1" applyBorder="1" applyAlignment="1">
      <alignment horizontal="center"/>
    </xf>
    <xf numFmtId="43" fontId="4" fillId="8" borderId="3" xfId="9" applyFont="1" applyFill="1" applyBorder="1" applyAlignment="1">
      <alignment horizontal="center" vertical="top"/>
    </xf>
    <xf numFmtId="0" fontId="4" fillId="9" borderId="3" xfId="2" applyFont="1" applyFill="1" applyBorder="1" applyAlignment="1">
      <alignment horizontal="center"/>
    </xf>
    <xf numFmtId="0" fontId="3" fillId="9" borderId="3" xfId="2" applyFont="1" applyFill="1" applyBorder="1"/>
    <xf numFmtId="0" fontId="3" fillId="9" borderId="3" xfId="2" applyFont="1" applyFill="1" applyBorder="1" applyAlignment="1">
      <alignment horizontal="center"/>
    </xf>
    <xf numFmtId="43" fontId="3" fillId="9" borderId="3" xfId="2" applyNumberFormat="1" applyFont="1" applyFill="1" applyBorder="1"/>
    <xf numFmtId="43" fontId="3" fillId="9" borderId="3" xfId="4" applyFont="1" applyFill="1" applyBorder="1"/>
    <xf numFmtId="43" fontId="11" fillId="9" borderId="3" xfId="4" applyFont="1" applyFill="1" applyBorder="1"/>
    <xf numFmtId="43" fontId="3" fillId="9" borderId="3" xfId="2" applyNumberFormat="1" applyFont="1" applyFill="1" applyBorder="1" applyAlignment="1">
      <alignment horizontal="center"/>
    </xf>
    <xf numFmtId="43" fontId="3" fillId="9" borderId="2" xfId="2" applyNumberFormat="1" applyFont="1" applyFill="1" applyBorder="1"/>
    <xf numFmtId="0" fontId="4" fillId="10" borderId="2" xfId="2" applyFont="1" applyFill="1" applyBorder="1"/>
    <xf numFmtId="0" fontId="4" fillId="10" borderId="8" xfId="2" applyFont="1" applyFill="1" applyBorder="1"/>
    <xf numFmtId="0" fontId="3" fillId="10" borderId="2" xfId="2" applyFont="1" applyFill="1" applyBorder="1" applyAlignment="1">
      <alignment horizontal="left"/>
    </xf>
    <xf numFmtId="43" fontId="3" fillId="10" borderId="2" xfId="2" applyNumberFormat="1" applyFont="1" applyFill="1" applyBorder="1"/>
    <xf numFmtId="43" fontId="3" fillId="10" borderId="2" xfId="4" applyFont="1" applyFill="1" applyBorder="1" applyAlignment="1">
      <alignment horizontal="center"/>
    </xf>
    <xf numFmtId="43" fontId="3" fillId="10" borderId="2" xfId="4" applyFont="1" applyFill="1" applyBorder="1"/>
    <xf numFmtId="43" fontId="3" fillId="10" borderId="2" xfId="2" applyNumberFormat="1" applyFont="1" applyFill="1" applyBorder="1" applyAlignment="1">
      <alignment horizontal="center"/>
    </xf>
    <xf numFmtId="43" fontId="11" fillId="10" borderId="2" xfId="4" applyFont="1" applyFill="1" applyBorder="1"/>
    <xf numFmtId="0" fontId="4" fillId="3" borderId="2" xfId="2" applyFont="1" applyFill="1" applyBorder="1"/>
    <xf numFmtId="43" fontId="3" fillId="3" borderId="2" xfId="2" applyNumberFormat="1" applyFont="1" applyFill="1" applyBorder="1"/>
    <xf numFmtId="43" fontId="3" fillId="3" borderId="2" xfId="4" applyFont="1" applyFill="1" applyBorder="1"/>
    <xf numFmtId="43" fontId="11" fillId="3" borderId="2" xfId="2" applyNumberFormat="1" applyFont="1" applyFill="1" applyBorder="1"/>
    <xf numFmtId="188" fontId="3" fillId="3" borderId="2" xfId="2" applyNumberFormat="1" applyFont="1" applyFill="1" applyBorder="1"/>
    <xf numFmtId="43" fontId="3" fillId="3" borderId="2" xfId="2" applyNumberFormat="1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43" fontId="3" fillId="2" borderId="2" xfId="4" applyFont="1" applyFill="1" applyBorder="1" applyAlignment="1">
      <alignment vertical="center"/>
    </xf>
    <xf numFmtId="0" fontId="4" fillId="2" borderId="8" xfId="2" applyFont="1" applyFill="1" applyBorder="1" applyAlignment="1">
      <alignment horizontal="center" vertical="center" wrapText="1"/>
    </xf>
    <xf numFmtId="43" fontId="11" fillId="10" borderId="2" xfId="2" applyNumberFormat="1" applyFont="1" applyFill="1" applyBorder="1"/>
    <xf numFmtId="43" fontId="3" fillId="10" borderId="3" xfId="2" applyNumberFormat="1" applyFont="1" applyFill="1" applyBorder="1" applyAlignment="1">
      <alignment horizontal="center"/>
    </xf>
    <xf numFmtId="43" fontId="3" fillId="10" borderId="6" xfId="2" applyNumberFormat="1" applyFont="1" applyFill="1" applyBorder="1"/>
    <xf numFmtId="0" fontId="9" fillId="2" borderId="12" xfId="2" applyFont="1" applyFill="1" applyBorder="1" applyAlignment="1">
      <alignment vertical="top"/>
    </xf>
    <xf numFmtId="0" fontId="4" fillId="2" borderId="2" xfId="5" applyFont="1" applyFill="1" applyBorder="1" applyAlignment="1">
      <alignment horizontal="center" vertical="top"/>
    </xf>
    <xf numFmtId="2" fontId="4" fillId="2" borderId="6" xfId="4" applyNumberFormat="1" applyFont="1" applyFill="1" applyBorder="1" applyAlignment="1">
      <alignment vertical="top"/>
    </xf>
    <xf numFmtId="43" fontId="4" fillId="2" borderId="6" xfId="2" applyNumberFormat="1" applyFont="1" applyFill="1" applyBorder="1" applyAlignment="1">
      <alignment vertical="top"/>
    </xf>
    <xf numFmtId="43" fontId="4" fillId="2" borderId="6" xfId="4" applyFont="1" applyFill="1" applyBorder="1" applyAlignment="1">
      <alignment horizontal="right" vertical="top"/>
    </xf>
    <xf numFmtId="43" fontId="3" fillId="2" borderId="6" xfId="2" applyNumberFormat="1" applyFont="1" applyFill="1" applyBorder="1" applyAlignment="1">
      <alignment vertical="top"/>
    </xf>
    <xf numFmtId="43" fontId="4" fillId="2" borderId="2" xfId="4" applyFont="1" applyFill="1" applyBorder="1" applyAlignment="1">
      <alignment vertical="top"/>
    </xf>
    <xf numFmtId="2" fontId="4" fillId="2" borderId="2" xfId="4" applyNumberFormat="1" applyFont="1" applyFill="1" applyBorder="1" applyAlignment="1">
      <alignment vertical="top"/>
    </xf>
    <xf numFmtId="43" fontId="7" fillId="2" borderId="2" xfId="2" applyNumberFormat="1" applyFont="1" applyFill="1" applyBorder="1" applyAlignment="1">
      <alignment vertical="top"/>
    </xf>
    <xf numFmtId="43" fontId="4" fillId="2" borderId="2" xfId="4" applyFont="1" applyFill="1" applyBorder="1" applyAlignment="1">
      <alignment horizontal="right" vertical="top"/>
    </xf>
    <xf numFmtId="0" fontId="8" fillId="0" borderId="7" xfId="5" applyFont="1" applyBorder="1" applyAlignment="1">
      <alignment vertical="top" wrapText="1"/>
    </xf>
    <xf numFmtId="43" fontId="4" fillId="0" borderId="2" xfId="6" applyFont="1" applyFill="1" applyBorder="1" applyAlignment="1">
      <alignment vertical="center"/>
    </xf>
    <xf numFmtId="43" fontId="4" fillId="2" borderId="6" xfId="4" applyFont="1" applyFill="1" applyBorder="1" applyAlignment="1">
      <alignment vertical="center"/>
    </xf>
    <xf numFmtId="2" fontId="4" fillId="2" borderId="2" xfId="4" applyNumberFormat="1" applyFont="1" applyFill="1" applyBorder="1" applyAlignment="1">
      <alignment vertical="center"/>
    </xf>
    <xf numFmtId="43" fontId="3" fillId="2" borderId="6" xfId="2" applyNumberFormat="1" applyFont="1" applyFill="1" applyBorder="1" applyAlignment="1">
      <alignment vertical="center"/>
    </xf>
    <xf numFmtId="0" fontId="9" fillId="0" borderId="0" xfId="2" applyFont="1" applyAlignment="1">
      <alignment vertical="top"/>
    </xf>
    <xf numFmtId="43" fontId="3" fillId="2" borderId="2" xfId="2" applyNumberFormat="1" applyFont="1" applyFill="1" applyBorder="1" applyAlignment="1">
      <alignment vertical="center"/>
    </xf>
    <xf numFmtId="0" fontId="22" fillId="2" borderId="8" xfId="2" applyFont="1" applyFill="1" applyBorder="1" applyAlignment="1">
      <alignment horizontal="center" vertical="top"/>
    </xf>
    <xf numFmtId="0" fontId="9" fillId="0" borderId="2" xfId="2" applyFont="1" applyBorder="1" applyAlignment="1">
      <alignment vertical="top"/>
    </xf>
    <xf numFmtId="0" fontId="4" fillId="2" borderId="5" xfId="5" applyFont="1" applyFill="1" applyBorder="1" applyAlignment="1">
      <alignment horizontal="center" vertical="top" wrapText="1"/>
    </xf>
    <xf numFmtId="0" fontId="4" fillId="11" borderId="2" xfId="2" applyFont="1" applyFill="1" applyBorder="1" applyAlignment="1">
      <alignment horizontal="center" vertical="top"/>
    </xf>
    <xf numFmtId="0" fontId="3" fillId="11" borderId="2" xfId="2" applyFont="1" applyFill="1" applyBorder="1" applyAlignment="1">
      <alignment horizontal="left"/>
    </xf>
    <xf numFmtId="0" fontId="4" fillId="11" borderId="2" xfId="2" applyFont="1" applyFill="1" applyBorder="1" applyAlignment="1">
      <alignment horizontal="center" vertical="top" wrapText="1"/>
    </xf>
    <xf numFmtId="43" fontId="3" fillId="11" borderId="2" xfId="2" applyNumberFormat="1" applyFont="1" applyFill="1" applyBorder="1" applyAlignment="1">
      <alignment horizontal="left"/>
    </xf>
    <xf numFmtId="43" fontId="3" fillId="11" borderId="2" xfId="2" applyNumberFormat="1" applyFont="1" applyFill="1" applyBorder="1"/>
    <xf numFmtId="43" fontId="11" fillId="11" borderId="2" xfId="2" applyNumberFormat="1" applyFont="1" applyFill="1" applyBorder="1" applyAlignment="1">
      <alignment horizontal="left"/>
    </xf>
    <xf numFmtId="43" fontId="4" fillId="11" borderId="3" xfId="4" applyFont="1" applyFill="1" applyBorder="1" applyAlignment="1">
      <alignment vertical="center"/>
    </xf>
    <xf numFmtId="43" fontId="3" fillId="11" borderId="6" xfId="2" applyNumberFormat="1" applyFont="1" applyFill="1" applyBorder="1"/>
    <xf numFmtId="0" fontId="4" fillId="3" borderId="8" xfId="2" applyFont="1" applyFill="1" applyBorder="1"/>
    <xf numFmtId="43" fontId="4" fillId="0" borderId="0" xfId="2" applyNumberFormat="1" applyFont="1" applyAlignment="1">
      <alignment horizontal="center"/>
    </xf>
    <xf numFmtId="43" fontId="9" fillId="0" borderId="0" xfId="2" applyNumberFormat="1" applyFont="1" applyBorder="1"/>
    <xf numFmtId="0" fontId="4" fillId="0" borderId="0" xfId="2" applyFont="1" applyAlignment="1">
      <alignment horizontal="center"/>
    </xf>
    <xf numFmtId="0" fontId="9" fillId="3" borderId="0" xfId="2" applyFont="1" applyFill="1"/>
    <xf numFmtId="0" fontId="23" fillId="0" borderId="0" xfId="0" applyFont="1"/>
    <xf numFmtId="0" fontId="10" fillId="2" borderId="0" xfId="0" applyFont="1" applyFill="1" applyBorder="1" applyAlignment="1">
      <alignment vertical="top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23" fillId="0" borderId="0" xfId="0" applyFont="1" applyBorder="1"/>
    <xf numFmtId="4" fontId="10" fillId="2" borderId="17" xfId="0" applyNumberFormat="1" applyFont="1" applyFill="1" applyBorder="1" applyAlignment="1">
      <alignment horizontal="center" vertical="center" readingOrder="1"/>
    </xf>
    <xf numFmtId="4" fontId="10" fillId="2" borderId="18" xfId="0" applyNumberFormat="1" applyFont="1" applyFill="1" applyBorder="1" applyAlignment="1">
      <alignment horizontal="center" vertical="center" readingOrder="1"/>
    </xf>
    <xf numFmtId="4" fontId="10" fillId="2" borderId="19" xfId="0" applyNumberFormat="1" applyFont="1" applyFill="1" applyBorder="1" applyAlignment="1">
      <alignment vertical="center" readingOrder="1"/>
    </xf>
    <xf numFmtId="4" fontId="10" fillId="2" borderId="20" xfId="0" applyNumberFormat="1" applyFont="1" applyFill="1" applyBorder="1" applyAlignment="1">
      <alignment vertical="center" readingOrder="1"/>
    </xf>
    <xf numFmtId="4" fontId="12" fillId="2" borderId="0" xfId="0" applyNumberFormat="1" applyFont="1" applyFill="1" applyBorder="1" applyAlignment="1"/>
    <xf numFmtId="0" fontId="23" fillId="2" borderId="0" xfId="0" applyFont="1" applyFill="1" applyBorder="1"/>
    <xf numFmtId="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16" fillId="0" borderId="0" xfId="0" applyFont="1"/>
    <xf numFmtId="4" fontId="12" fillId="2" borderId="0" xfId="0" applyNumberFormat="1" applyFont="1" applyFill="1" applyBorder="1" applyAlignment="1">
      <alignment horizontal="right"/>
    </xf>
    <xf numFmtId="4" fontId="18" fillId="2" borderId="0" xfId="0" applyNumberFormat="1" applyFont="1" applyFill="1" applyBorder="1" applyAlignment="1"/>
    <xf numFmtId="0" fontId="24" fillId="2" borderId="0" xfId="0" applyFont="1" applyFill="1" applyBorder="1" applyAlignment="1">
      <alignment wrapText="1"/>
    </xf>
    <xf numFmtId="0" fontId="25" fillId="13" borderId="21" xfId="0" applyFont="1" applyFill="1" applyBorder="1" applyAlignment="1">
      <alignment horizontal="left" vertical="center" wrapText="1"/>
    </xf>
    <xf numFmtId="0" fontId="25" fillId="13" borderId="22" xfId="0" applyFont="1" applyFill="1" applyBorder="1" applyAlignment="1">
      <alignment horizontal="left" vertical="center" wrapText="1"/>
    </xf>
    <xf numFmtId="43" fontId="25" fillId="0" borderId="21" xfId="1" applyFont="1" applyBorder="1" applyAlignment="1">
      <alignment horizontal="left" vertical="center" wrapText="1"/>
    </xf>
    <xf numFmtId="43" fontId="25" fillId="0" borderId="22" xfId="1" applyFont="1" applyBorder="1" applyAlignment="1">
      <alignment horizontal="left" vertical="center" wrapText="1"/>
    </xf>
    <xf numFmtId="3" fontId="23" fillId="0" borderId="0" xfId="0" applyNumberFormat="1" applyFont="1" applyAlignment="1"/>
    <xf numFmtId="3" fontId="21" fillId="14" borderId="23" xfId="0" applyNumberFormat="1" applyFont="1" applyFill="1" applyBorder="1" applyAlignment="1">
      <alignment horizontal="center" vertical="center"/>
    </xf>
    <xf numFmtId="3" fontId="21" fillId="14" borderId="24" xfId="0" applyNumberFormat="1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23" fillId="2" borderId="25" xfId="0" applyFont="1" applyFill="1" applyBorder="1"/>
    <xf numFmtId="3" fontId="21" fillId="2" borderId="23" xfId="0" applyNumberFormat="1" applyFont="1" applyFill="1" applyBorder="1" applyAlignment="1">
      <alignment horizontal="center" vertical="center"/>
    </xf>
    <xf numFmtId="3" fontId="21" fillId="2" borderId="24" xfId="0" applyNumberFormat="1" applyFont="1" applyFill="1" applyBorder="1" applyAlignment="1">
      <alignment horizontal="center" vertical="center"/>
    </xf>
    <xf numFmtId="3" fontId="21" fillId="16" borderId="23" xfId="0" applyNumberFormat="1" applyFont="1" applyFill="1" applyBorder="1" applyAlignment="1">
      <alignment horizontal="center" vertical="center"/>
    </xf>
    <xf numFmtId="3" fontId="21" fillId="16" borderId="24" xfId="0" applyNumberFormat="1" applyFont="1" applyFill="1" applyBorder="1" applyAlignment="1">
      <alignment horizontal="center" vertical="center"/>
    </xf>
    <xf numFmtId="3" fontId="21" fillId="13" borderId="23" xfId="0" applyNumberFormat="1" applyFont="1" applyFill="1" applyBorder="1" applyAlignment="1">
      <alignment horizontal="center" vertical="center"/>
    </xf>
    <xf numFmtId="3" fontId="21" fillId="13" borderId="26" xfId="0" applyNumberFormat="1" applyFont="1" applyFill="1" applyBorder="1" applyAlignment="1">
      <alignment horizontal="center" vertical="center"/>
    </xf>
    <xf numFmtId="3" fontId="21" fillId="13" borderId="24" xfId="0" applyNumberFormat="1" applyFont="1" applyFill="1" applyBorder="1" applyAlignment="1">
      <alignment horizontal="center" vertical="center"/>
    </xf>
    <xf numFmtId="3" fontId="21" fillId="2" borderId="27" xfId="0" applyNumberFormat="1" applyFont="1" applyFill="1" applyBorder="1" applyAlignment="1">
      <alignment horizontal="center" vertical="center"/>
    </xf>
    <xf numFmtId="3" fontId="21" fillId="2" borderId="25" xfId="0" applyNumberFormat="1" applyFont="1" applyFill="1" applyBorder="1" applyAlignment="1">
      <alignment horizontal="center" vertical="center"/>
    </xf>
    <xf numFmtId="0" fontId="25" fillId="13" borderId="21" xfId="0" applyFont="1" applyFill="1" applyBorder="1" applyAlignment="1">
      <alignment horizontal="left" vertical="center" wrapText="1"/>
    </xf>
    <xf numFmtId="0" fontId="25" fillId="13" borderId="22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/>
    </xf>
    <xf numFmtId="187" fontId="21" fillId="2" borderId="23" xfId="1" applyNumberFormat="1" applyFont="1" applyFill="1" applyBorder="1" applyAlignment="1">
      <alignment horizontal="center" vertical="center"/>
    </xf>
    <xf numFmtId="187" fontId="21" fillId="2" borderId="26" xfId="1" applyNumberFormat="1" applyFont="1" applyFill="1" applyBorder="1" applyAlignment="1">
      <alignment horizontal="center" vertical="center"/>
    </xf>
    <xf numFmtId="187" fontId="21" fillId="2" borderId="24" xfId="1" applyNumberFormat="1" applyFont="1" applyFill="1" applyBorder="1" applyAlignment="1">
      <alignment horizontal="center" vertical="center"/>
    </xf>
    <xf numFmtId="187" fontId="21" fillId="2" borderId="21" xfId="1" applyNumberFormat="1" applyFont="1" applyFill="1" applyBorder="1" applyAlignment="1">
      <alignment horizontal="center" vertical="center"/>
    </xf>
    <xf numFmtId="187" fontId="21" fillId="2" borderId="22" xfId="1" applyNumberFormat="1" applyFont="1" applyFill="1" applyBorder="1" applyAlignment="1">
      <alignment horizontal="center" vertical="center"/>
    </xf>
    <xf numFmtId="0" fontId="25" fillId="13" borderId="23" xfId="0" applyFont="1" applyFill="1" applyBorder="1" applyAlignment="1">
      <alignment horizontal="center" vertical="center" wrapText="1"/>
    </xf>
    <xf numFmtId="0" fontId="25" fillId="13" borderId="24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wrapText="1"/>
    </xf>
    <xf numFmtId="0" fontId="25" fillId="0" borderId="28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43" fontId="25" fillId="0" borderId="28" xfId="1" applyFont="1" applyBorder="1" applyAlignment="1">
      <alignment horizontal="left" vertical="center" wrapText="1"/>
    </xf>
    <xf numFmtId="0" fontId="18" fillId="0" borderId="0" xfId="0" applyFont="1"/>
    <xf numFmtId="0" fontId="12" fillId="2" borderId="0" xfId="0" applyFont="1" applyFill="1" applyBorder="1" applyAlignment="1">
      <alignment horizontal="center" vertical="center" readingOrder="1"/>
    </xf>
    <xf numFmtId="4" fontId="10" fillId="2" borderId="0" xfId="0" applyNumberFormat="1" applyFont="1" applyFill="1" applyBorder="1" applyAlignment="1">
      <alignment vertical="center"/>
    </xf>
    <xf numFmtId="0" fontId="18" fillId="0" borderId="0" xfId="0" applyFont="1" applyBorder="1"/>
    <xf numFmtId="0" fontId="18" fillId="2" borderId="0" xfId="0" applyFont="1" applyFill="1" applyBorder="1"/>
    <xf numFmtId="0" fontId="25" fillId="0" borderId="0" xfId="0" applyFont="1" applyBorder="1" applyAlignment="1">
      <alignment horizontal="left" vertical="center" wrapText="1"/>
    </xf>
    <xf numFmtId="0" fontId="16" fillId="0" borderId="0" xfId="0" applyFont="1" applyBorder="1"/>
    <xf numFmtId="43" fontId="25" fillId="0" borderId="0" xfId="1" applyFont="1" applyBorder="1" applyAlignment="1">
      <alignment horizontal="left" vertical="center" wrapText="1"/>
    </xf>
    <xf numFmtId="0" fontId="18" fillId="17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5" fillId="18" borderId="23" xfId="0" applyFont="1" applyFill="1" applyBorder="1" applyAlignment="1">
      <alignment horizontal="center" vertical="center"/>
    </xf>
    <xf numFmtId="0" fontId="25" fillId="18" borderId="24" xfId="0" applyFont="1" applyFill="1" applyBorder="1" applyAlignment="1">
      <alignment horizontal="center" vertical="center"/>
    </xf>
    <xf numFmtId="0" fontId="21" fillId="2" borderId="27" xfId="0" applyFont="1" applyFill="1" applyBorder="1" applyAlignment="1"/>
    <xf numFmtId="0" fontId="21" fillId="2" borderId="0" xfId="0" applyFont="1" applyFill="1" applyBorder="1" applyAlignment="1"/>
    <xf numFmtId="0" fontId="21" fillId="3" borderId="23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top" wrapText="1"/>
    </xf>
    <xf numFmtId="0" fontId="15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3" fontId="21" fillId="2" borderId="26" xfId="0" applyNumberFormat="1" applyFont="1" applyFill="1" applyBorder="1" applyAlignment="1">
      <alignment horizontal="center" vertical="center"/>
    </xf>
    <xf numFmtId="3" fontId="21" fillId="2" borderId="29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3" fontId="21" fillId="2" borderId="0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3" fontId="21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vertical="top" wrapText="1"/>
    </xf>
    <xf numFmtId="0" fontId="18" fillId="0" borderId="0" xfId="0" applyFont="1" applyBorder="1" applyAlignment="1"/>
    <xf numFmtId="0" fontId="10" fillId="0" borderId="0" xfId="0" applyFont="1" applyBorder="1" applyAlignment="1">
      <alignment vertical="center"/>
    </xf>
    <xf numFmtId="0" fontId="15" fillId="2" borderId="0" xfId="0" applyFont="1" applyFill="1" applyBorder="1"/>
    <xf numFmtId="0" fontId="10" fillId="0" borderId="0" xfId="0" applyFont="1" applyBorder="1" applyAlignment="1"/>
    <xf numFmtId="43" fontId="21" fillId="2" borderId="23" xfId="0" applyNumberFormat="1" applyFont="1" applyFill="1" applyBorder="1" applyAlignment="1">
      <alignment horizontal="center" vertical="center"/>
    </xf>
    <xf numFmtId="43" fontId="21" fillId="2" borderId="26" xfId="0" applyNumberFormat="1" applyFont="1" applyFill="1" applyBorder="1" applyAlignment="1">
      <alignment horizontal="center" vertical="center"/>
    </xf>
    <xf numFmtId="43" fontId="21" fillId="2" borderId="24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center" vertical="center" wrapText="1"/>
    </xf>
    <xf numFmtId="187" fontId="26" fillId="0" borderId="0" xfId="1" applyNumberFormat="1" applyFont="1" applyBorder="1" applyAlignment="1">
      <alignment vertical="center" wrapText="1"/>
    </xf>
    <xf numFmtId="43" fontId="18" fillId="0" borderId="0" xfId="0" applyNumberFormat="1" applyFont="1"/>
    <xf numFmtId="0" fontId="18" fillId="0" borderId="0" xfId="0" applyFont="1" applyAlignment="1"/>
    <xf numFmtId="3" fontId="15" fillId="2" borderId="7" xfId="0" applyNumberFormat="1" applyFont="1" applyFill="1" applyBorder="1" applyAlignment="1">
      <alignment horizontal="center" vertical="center"/>
    </xf>
    <xf numFmtId="187" fontId="15" fillId="2" borderId="2" xfId="1" applyNumberFormat="1" applyFont="1" applyFill="1" applyBorder="1" applyAlignment="1">
      <alignment horizontal="center" vertical="center"/>
    </xf>
    <xf numFmtId="43" fontId="3" fillId="2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87" fontId="4" fillId="2" borderId="7" xfId="1" applyNumberFormat="1" applyFont="1" applyFill="1" applyBorder="1" applyAlignment="1">
      <alignment horizontal="center" vertical="center"/>
    </xf>
    <xf numFmtId="187" fontId="4" fillId="2" borderId="31" xfId="1" applyNumberFormat="1" applyFont="1" applyFill="1" applyBorder="1" applyAlignment="1">
      <alignment horizontal="center" vertical="center"/>
    </xf>
    <xf numFmtId="187" fontId="4" fillId="2" borderId="8" xfId="1" applyNumberFormat="1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 wrapText="1"/>
    </xf>
    <xf numFmtId="43" fontId="3" fillId="16" borderId="0" xfId="4" applyFont="1" applyFill="1" applyBorder="1" applyAlignment="1">
      <alignment vertical="top"/>
    </xf>
    <xf numFmtId="0" fontId="18" fillId="0" borderId="0" xfId="0" applyFont="1" applyAlignment="1">
      <alignment horizontal="center"/>
    </xf>
    <xf numFmtId="0" fontId="15" fillId="2" borderId="7" xfId="0" applyFont="1" applyFill="1" applyBorder="1" applyAlignment="1">
      <alignment horizontal="left"/>
    </xf>
    <xf numFmtId="0" fontId="15" fillId="2" borderId="31" xfId="0" applyFont="1" applyFill="1" applyBorder="1" applyAlignment="1">
      <alignment horizontal="left"/>
    </xf>
    <xf numFmtId="0" fontId="27" fillId="2" borderId="31" xfId="0" applyFont="1" applyFill="1" applyBorder="1"/>
    <xf numFmtId="0" fontId="28" fillId="0" borderId="31" xfId="0" applyFont="1" applyBorder="1"/>
    <xf numFmtId="0" fontId="28" fillId="0" borderId="8" xfId="0" applyFont="1" applyBorder="1"/>
    <xf numFmtId="4" fontId="21" fillId="2" borderId="29" xfId="0" applyNumberFormat="1" applyFont="1" applyFill="1" applyBorder="1" applyAlignment="1">
      <alignment vertical="center"/>
    </xf>
    <xf numFmtId="43" fontId="15" fillId="2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43" fontId="9" fillId="0" borderId="0" xfId="2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4" fillId="2" borderId="31" xfId="0" applyFont="1" applyFill="1" applyBorder="1" applyAlignment="1">
      <alignment horizontal="left" vertical="center"/>
    </xf>
    <xf numFmtId="187" fontId="11" fillId="2" borderId="31" xfId="1" applyNumberFormat="1" applyFont="1" applyFill="1" applyBorder="1" applyAlignment="1">
      <alignment vertical="center"/>
    </xf>
    <xf numFmtId="187" fontId="11" fillId="2" borderId="8" xfId="1" applyNumberFormat="1" applyFont="1" applyFill="1" applyBorder="1" applyAlignment="1">
      <alignment vertical="center"/>
    </xf>
    <xf numFmtId="187" fontId="15" fillId="2" borderId="7" xfId="1" applyNumberFormat="1" applyFont="1" applyFill="1" applyBorder="1" applyAlignment="1">
      <alignment horizontal="center" vertical="center"/>
    </xf>
    <xf numFmtId="187" fontId="15" fillId="2" borderId="31" xfId="1" applyNumberFormat="1" applyFont="1" applyFill="1" applyBorder="1" applyAlignment="1">
      <alignment horizontal="center" vertical="center"/>
    </xf>
    <xf numFmtId="187" fontId="15" fillId="2" borderId="8" xfId="1" applyNumberFormat="1" applyFont="1" applyFill="1" applyBorder="1" applyAlignment="1">
      <alignment horizontal="center" vertical="center"/>
    </xf>
    <xf numFmtId="3" fontId="21" fillId="2" borderId="12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3" fillId="0" borderId="7" xfId="0" applyFont="1" applyBorder="1"/>
    <xf numFmtId="43" fontId="4" fillId="2" borderId="0" xfId="8" applyFont="1" applyFill="1" applyBorder="1" applyAlignment="1">
      <alignment horizontal="center"/>
    </xf>
    <xf numFmtId="0" fontId="4" fillId="0" borderId="0" xfId="0" applyFont="1" applyBorder="1"/>
    <xf numFmtId="0" fontId="16" fillId="2" borderId="7" xfId="0" applyFont="1" applyFill="1" applyBorder="1" applyAlignment="1">
      <alignment horizontal="left" vertical="center"/>
    </xf>
    <xf numFmtId="0" fontId="25" fillId="0" borderId="0" xfId="0" applyFont="1" applyBorder="1"/>
    <xf numFmtId="187" fontId="23" fillId="0" borderId="0" xfId="0" applyNumberFormat="1" applyFont="1"/>
    <xf numFmtId="43" fontId="23" fillId="0" borderId="0" xfId="0" applyNumberFormat="1" applyFont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3" fontId="4" fillId="0" borderId="0" xfId="0" applyNumberFormat="1" applyFont="1" applyBorder="1" applyAlignment="1"/>
    <xf numFmtId="0" fontId="26" fillId="0" borderId="0" xfId="0" applyFont="1"/>
    <xf numFmtId="3" fontId="3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3" fontId="3" fillId="0" borderId="0" xfId="0" applyNumberFormat="1" applyFont="1" applyBorder="1" applyAlignment="1">
      <alignment vertical="center"/>
    </xf>
    <xf numFmtId="43" fontId="23" fillId="0" borderId="0" xfId="0" applyNumberFormat="1" applyFont="1"/>
    <xf numFmtId="43" fontId="9" fillId="2" borderId="0" xfId="2" applyNumberFormat="1" applyFont="1" applyFill="1"/>
    <xf numFmtId="43" fontId="7" fillId="2" borderId="0" xfId="4" applyFont="1" applyFill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3" fontId="16" fillId="0" borderId="0" xfId="1" applyFont="1" applyAlignment="1">
      <alignment horizontal="center" vertical="center"/>
    </xf>
    <xf numFmtId="0" fontId="23" fillId="0" borderId="8" xfId="0" applyFont="1" applyBorder="1"/>
  </cellXfs>
  <cellStyles count="62">
    <cellStyle name="Comma" xfId="1" builtinId="3"/>
    <cellStyle name="Comma 2" xfId="6"/>
    <cellStyle name="Comma 2 2" xfId="10"/>
    <cellStyle name="Comma 3" xfId="11"/>
    <cellStyle name="Comma 4" xfId="12"/>
    <cellStyle name="Comma 5" xfId="13"/>
    <cellStyle name="Normal" xfId="0" builtinId="0"/>
    <cellStyle name="Normal 2" xfId="14"/>
    <cellStyle name="Normal 2 2" xfId="15"/>
    <cellStyle name="Normal 2 3" xfId="16"/>
    <cellStyle name="Normal 3" xfId="17"/>
    <cellStyle name="Normal 3 2" xfId="18"/>
    <cellStyle name="Normal 4" xfId="19"/>
    <cellStyle name="Normal 4 2" xfId="20"/>
    <cellStyle name="Normal 4 2 2" xfId="21"/>
    <cellStyle name="Normal 4 2 2 2" xfId="22"/>
    <cellStyle name="Normal 4 3" xfId="23"/>
    <cellStyle name="Normal 5" xfId="24"/>
    <cellStyle name="Normal 6" xfId="5"/>
    <cellStyle name="Normal 6 2" xfId="7"/>
    <cellStyle name="Normal 7" xfId="25"/>
    <cellStyle name="Normal 8" xfId="26"/>
    <cellStyle name="Normal 8 2" xfId="27"/>
    <cellStyle name="เครื่องหมายจุลภาค 2" xfId="28"/>
    <cellStyle name="เครื่องหมายจุลภาค 2 2" xfId="4"/>
    <cellStyle name="เครื่องหมายจุลภาค 3" xfId="29"/>
    <cellStyle name="เครื่องหมายจุลภาค 3 2" xfId="8"/>
    <cellStyle name="เครื่องหมายจุลภาค 3 2 2" xfId="30"/>
    <cellStyle name="เครื่องหมายจุลภาค 3 2 2 2" xfId="31"/>
    <cellStyle name="เครื่องหมายจุลภาค 3 2 2 2 2" xfId="32"/>
    <cellStyle name="เครื่องหมายจุลภาค 3 2 2 2 2 2" xfId="33"/>
    <cellStyle name="เครื่องหมายจุลภาค 3 2 2 2 2 2 2" xfId="9"/>
    <cellStyle name="เครื่องหมายจุลภาค 3 2 2 2 2 2 2 2" xfId="34"/>
    <cellStyle name="เครื่องหมายจุลภาค 3 2 3" xfId="35"/>
    <cellStyle name="เครื่องหมายจุลภาค 3 2 3 2" xfId="36"/>
    <cellStyle name="เครื่องหมายจุลภาค 3 2 3 3" xfId="37"/>
    <cellStyle name="เครื่องหมายจุลภาค 3 3" xfId="38"/>
    <cellStyle name="เครื่องหมายจุลภาค 4" xfId="39"/>
    <cellStyle name="เครื่องหมายจุลภาค 5" xfId="40"/>
    <cellStyle name="เครื่องหมายจุลภาค 6" xfId="41"/>
    <cellStyle name="เครื่องหมายจุลภาค 7" xfId="42"/>
    <cellStyle name="เครื่องหมายจุลภาค 7 2" xfId="43"/>
    <cellStyle name="เครื่องหมายจุลภาค 8" xfId="44"/>
    <cellStyle name="เครื่องหมายจุลภาค 9" xfId="45"/>
    <cellStyle name="ปกติ 2" xfId="46"/>
    <cellStyle name="ปกติ 2 2" xfId="2"/>
    <cellStyle name="ปกติ 2 3" xfId="47"/>
    <cellStyle name="ปกติ 2 3 2" xfId="48"/>
    <cellStyle name="ปกติ 3" xfId="49"/>
    <cellStyle name="ปกติ 3 2" xfId="50"/>
    <cellStyle name="ปกติ 4" xfId="51"/>
    <cellStyle name="ปกติ 4 2" xfId="52"/>
    <cellStyle name="ปกติ 4 2 2" xfId="53"/>
    <cellStyle name="ปกติ 4 2 2 2" xfId="54"/>
    <cellStyle name="ปกติ 4 2 2 2 2" xfId="3"/>
    <cellStyle name="ปกติ 4 2 2 2 2 2" xfId="55"/>
    <cellStyle name="ปกติ 5" xfId="56"/>
    <cellStyle name="ปกติ 5 2" xfId="57"/>
    <cellStyle name="ปกติ 6" xfId="58"/>
    <cellStyle name="ปกติ 7" xfId="59"/>
    <cellStyle name="เปอร์เซ็นต์ 2" xfId="60"/>
    <cellStyle name="เปอร์เซ็นต์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376765</xdr:colOff>
      <xdr:row>1</xdr:row>
      <xdr:rowOff>0</xdr:rowOff>
    </xdr:from>
    <xdr:to>
      <xdr:col>8</xdr:col>
      <xdr:colOff>814916</xdr:colOff>
      <xdr:row>2</xdr:row>
      <xdr:rowOff>3175</xdr:rowOff>
    </xdr:to>
    <xdr:sp macro="" textlink="">
      <xdr:nvSpPr>
        <xdr:cNvPr id="2" name="TextBox 1"/>
        <xdr:cNvSpPr txBox="1"/>
      </xdr:nvSpPr>
      <xdr:spPr>
        <a:xfrm>
          <a:off x="8615890" y="276225"/>
          <a:ext cx="1419226" cy="26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latin typeface="TH SarabunPSK" pitchFamily="34" charset="-34"/>
              <a:cs typeface="TH SarabunPSK" pitchFamily="34" charset="-34"/>
            </a:rPr>
            <a:t> ณ  วันที่ 19</a:t>
          </a:r>
          <a:r>
            <a:rPr lang="en-US" sz="11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100">
              <a:latin typeface="TH SarabunPSK" pitchFamily="34" charset="-34"/>
              <a:cs typeface="TH SarabunPSK" pitchFamily="34" charset="-34"/>
            </a:rPr>
            <a:t> มกราคม 2561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0</xdr:row>
      <xdr:rowOff>28576</xdr:rowOff>
    </xdr:from>
    <xdr:to>
      <xdr:col>15</xdr:col>
      <xdr:colOff>0</xdr:colOff>
      <xdr:row>0</xdr:row>
      <xdr:rowOff>276226</xdr:rowOff>
    </xdr:to>
    <xdr:sp macro="" textlink="">
      <xdr:nvSpPr>
        <xdr:cNvPr id="2" name="TextBox 1"/>
        <xdr:cNvSpPr txBox="1"/>
      </xdr:nvSpPr>
      <xdr:spPr>
        <a:xfrm>
          <a:off x="10753725" y="28576"/>
          <a:ext cx="1304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19</a:t>
          </a:r>
          <a:r>
            <a:rPr lang="en-US" sz="110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100" baseline="0">
              <a:latin typeface="Angsana New" pitchFamily="18" charset="-34"/>
              <a:cs typeface="Angsana New" pitchFamily="18" charset="-34"/>
            </a:rPr>
            <a:t>มกราคม</a:t>
          </a:r>
          <a:r>
            <a:rPr lang="th-TH" sz="1100">
              <a:latin typeface="Angsana New" pitchFamily="18" charset="-34"/>
              <a:cs typeface="Angsana New" pitchFamily="18" charset="-34"/>
            </a:rPr>
            <a:t> 2560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13</xdr:row>
      <xdr:rowOff>0</xdr:rowOff>
    </xdr:from>
    <xdr:to>
      <xdr:col>15</xdr:col>
      <xdr:colOff>0</xdr:colOff>
      <xdr:row>13</xdr:row>
      <xdr:rowOff>9525</xdr:rowOff>
    </xdr:to>
    <xdr:cxnSp macro="">
      <xdr:nvCxnSpPr>
        <xdr:cNvPr id="2" name="ตัวเชื่อมต่อตรง 1"/>
        <xdr:cNvCxnSpPr/>
      </xdr:nvCxnSpPr>
      <xdr:spPr>
        <a:xfrm>
          <a:off x="5638800" y="3124200"/>
          <a:ext cx="0" cy="95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428625</xdr:colOff>
      <xdr:row>7</xdr:row>
      <xdr:rowOff>9525</xdr:rowOff>
    </xdr:from>
    <xdr:to>
      <xdr:col>18</xdr:col>
      <xdr:colOff>76200</xdr:colOff>
      <xdr:row>7</xdr:row>
      <xdr:rowOff>38100</xdr:rowOff>
    </xdr:to>
    <xdr:cxnSp macro="">
      <xdr:nvCxnSpPr>
        <xdr:cNvPr id="3" name="ตัวเชื่อมต่อตรง 2"/>
        <xdr:cNvCxnSpPr/>
      </xdr:nvCxnSpPr>
      <xdr:spPr>
        <a:xfrm>
          <a:off x="428625" y="1466850"/>
          <a:ext cx="6143625" cy="285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</xdr:colOff>
      <xdr:row>10</xdr:row>
      <xdr:rowOff>0</xdr:rowOff>
    </xdr:from>
    <xdr:to>
      <xdr:col>16</xdr:col>
      <xdr:colOff>190500</xdr:colOff>
      <xdr:row>11</xdr:row>
      <xdr:rowOff>0</xdr:rowOff>
    </xdr:to>
    <xdr:cxnSp macro="">
      <xdr:nvCxnSpPr>
        <xdr:cNvPr id="4" name="ตัวเชื่อมต่อตรง 3"/>
        <xdr:cNvCxnSpPr/>
      </xdr:nvCxnSpPr>
      <xdr:spPr>
        <a:xfrm>
          <a:off x="6191250" y="2152650"/>
          <a:ext cx="0" cy="2571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11</xdr:row>
      <xdr:rowOff>180975</xdr:rowOff>
    </xdr:from>
    <xdr:to>
      <xdr:col>3</xdr:col>
      <xdr:colOff>333375</xdr:colOff>
      <xdr:row>18</xdr:row>
      <xdr:rowOff>57150</xdr:rowOff>
    </xdr:to>
    <xdr:sp macro="" textlink="">
      <xdr:nvSpPr>
        <xdr:cNvPr id="5" name="TextBox 4"/>
        <xdr:cNvSpPr txBox="1"/>
      </xdr:nvSpPr>
      <xdr:spPr>
        <a:xfrm>
          <a:off x="1104900" y="2590800"/>
          <a:ext cx="800100" cy="14097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itchFamily="34" charset="-34"/>
              <a:cs typeface="TH SarabunPSK" pitchFamily="34" charset="-34"/>
            </a:rPr>
            <a:t>- ค่าเช่าบ้าน              - เงินไม่ทำเวช       - ประกันสังคม      </a:t>
          </a:r>
          <a:r>
            <a:rPr lang="en-US" sz="1200" b="1">
              <a:latin typeface="TH SarabunPSK" pitchFamily="34" charset="-34"/>
              <a:cs typeface="TH SarabunPSK" pitchFamily="34" charset="-34"/>
            </a:rPr>
            <a:t>-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คตส.               - เงินเต็มขั้น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14</xdr:col>
      <xdr:colOff>0</xdr:colOff>
      <xdr:row>2</xdr:row>
      <xdr:rowOff>9525</xdr:rowOff>
    </xdr:from>
    <xdr:to>
      <xdr:col>14</xdr:col>
      <xdr:colOff>0</xdr:colOff>
      <xdr:row>3</xdr:row>
      <xdr:rowOff>9525</xdr:rowOff>
    </xdr:to>
    <xdr:cxnSp macro="">
      <xdr:nvCxnSpPr>
        <xdr:cNvPr id="6" name="ตัวเชื่อมต่อตรง 5"/>
        <xdr:cNvCxnSpPr/>
      </xdr:nvCxnSpPr>
      <xdr:spPr>
        <a:xfrm>
          <a:off x="5486400" y="523875"/>
          <a:ext cx="0" cy="1143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3</xdr:row>
      <xdr:rowOff>9526</xdr:rowOff>
    </xdr:from>
    <xdr:to>
      <xdr:col>23</xdr:col>
      <xdr:colOff>19050</xdr:colOff>
      <xdr:row>3</xdr:row>
      <xdr:rowOff>19050</xdr:rowOff>
    </xdr:to>
    <xdr:cxnSp macro="">
      <xdr:nvCxnSpPr>
        <xdr:cNvPr id="7" name="ตัวเชื่อมต่อตรง 6"/>
        <xdr:cNvCxnSpPr/>
      </xdr:nvCxnSpPr>
      <xdr:spPr>
        <a:xfrm flipV="1">
          <a:off x="2800350" y="638176"/>
          <a:ext cx="5124450" cy="952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3</xdr:row>
      <xdr:rowOff>28575</xdr:rowOff>
    </xdr:from>
    <xdr:to>
      <xdr:col>10</xdr:col>
      <xdr:colOff>19050</xdr:colOff>
      <xdr:row>4</xdr:row>
      <xdr:rowOff>19050</xdr:rowOff>
    </xdr:to>
    <xdr:cxnSp macro="">
      <xdr:nvCxnSpPr>
        <xdr:cNvPr id="8" name="ตัวเชื่อมต่อตรง 7"/>
        <xdr:cNvCxnSpPr/>
      </xdr:nvCxnSpPr>
      <xdr:spPr>
        <a:xfrm>
          <a:off x="3952875" y="657225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</xdr:row>
      <xdr:rowOff>9525</xdr:rowOff>
    </xdr:from>
    <xdr:to>
      <xdr:col>13</xdr:col>
      <xdr:colOff>9525</xdr:colOff>
      <xdr:row>4</xdr:row>
      <xdr:rowOff>0</xdr:rowOff>
    </xdr:to>
    <xdr:cxnSp macro="">
      <xdr:nvCxnSpPr>
        <xdr:cNvPr id="9" name="ตัวเชื่อมต่อตรง 8"/>
        <xdr:cNvCxnSpPr/>
      </xdr:nvCxnSpPr>
      <xdr:spPr>
        <a:xfrm>
          <a:off x="5114925" y="638175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</xdr:row>
      <xdr:rowOff>381000</xdr:rowOff>
    </xdr:from>
    <xdr:to>
      <xdr:col>23</xdr:col>
      <xdr:colOff>9525</xdr:colOff>
      <xdr:row>3</xdr:row>
      <xdr:rowOff>409575</xdr:rowOff>
    </xdr:to>
    <xdr:cxnSp macro="">
      <xdr:nvCxnSpPr>
        <xdr:cNvPr id="10" name="ตัวเชื่อมต่อตรง 9"/>
        <xdr:cNvCxnSpPr/>
      </xdr:nvCxnSpPr>
      <xdr:spPr>
        <a:xfrm>
          <a:off x="7915275" y="628650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28575</xdr:rowOff>
    </xdr:to>
    <xdr:cxnSp macro="">
      <xdr:nvCxnSpPr>
        <xdr:cNvPr id="11" name="ตัวเชื่อมต่อตรง 10"/>
        <xdr:cNvCxnSpPr/>
      </xdr:nvCxnSpPr>
      <xdr:spPr>
        <a:xfrm>
          <a:off x="3933825" y="1276350"/>
          <a:ext cx="0" cy="285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3</xdr:row>
      <xdr:rowOff>0</xdr:rowOff>
    </xdr:from>
    <xdr:to>
      <xdr:col>16</xdr:col>
      <xdr:colOff>9525</xdr:colOff>
      <xdr:row>3</xdr:row>
      <xdr:rowOff>419100</xdr:rowOff>
    </xdr:to>
    <xdr:cxnSp macro="">
      <xdr:nvCxnSpPr>
        <xdr:cNvPr id="12" name="ตัวเชื่อมต่อตรง 11"/>
        <xdr:cNvCxnSpPr/>
      </xdr:nvCxnSpPr>
      <xdr:spPr>
        <a:xfrm>
          <a:off x="6010275" y="628650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2</xdr:row>
      <xdr:rowOff>381000</xdr:rowOff>
    </xdr:from>
    <xdr:to>
      <xdr:col>19</xdr:col>
      <xdr:colOff>9525</xdr:colOff>
      <xdr:row>3</xdr:row>
      <xdr:rowOff>409575</xdr:rowOff>
    </xdr:to>
    <xdr:cxnSp macro="">
      <xdr:nvCxnSpPr>
        <xdr:cNvPr id="13" name="ตัวเชื่อมต่อตรง 12"/>
        <xdr:cNvCxnSpPr/>
      </xdr:nvCxnSpPr>
      <xdr:spPr>
        <a:xfrm>
          <a:off x="6943725" y="628650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11</xdr:row>
      <xdr:rowOff>9525</xdr:rowOff>
    </xdr:from>
    <xdr:to>
      <xdr:col>23</xdr:col>
      <xdr:colOff>76200</xdr:colOff>
      <xdr:row>11</xdr:row>
      <xdr:rowOff>9527</xdr:rowOff>
    </xdr:to>
    <xdr:cxnSp macro="">
      <xdr:nvCxnSpPr>
        <xdr:cNvPr id="14" name="ตัวเชื่อมต่อตรง 13"/>
        <xdr:cNvCxnSpPr/>
      </xdr:nvCxnSpPr>
      <xdr:spPr>
        <a:xfrm flipV="1">
          <a:off x="4657725" y="2419350"/>
          <a:ext cx="3324225" cy="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</xdr:colOff>
      <xdr:row>6</xdr:row>
      <xdr:rowOff>19049</xdr:rowOff>
    </xdr:from>
    <xdr:to>
      <xdr:col>10</xdr:col>
      <xdr:colOff>3</xdr:colOff>
      <xdr:row>7</xdr:row>
      <xdr:rowOff>38103</xdr:rowOff>
    </xdr:to>
    <xdr:cxnSp macro="">
      <xdr:nvCxnSpPr>
        <xdr:cNvPr id="15" name="ตัวเชื่อมต่อตรง 17"/>
        <xdr:cNvCxnSpPr/>
      </xdr:nvCxnSpPr>
      <xdr:spPr>
        <a:xfrm>
          <a:off x="3933828" y="1295399"/>
          <a:ext cx="0" cy="2000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7</xdr:row>
      <xdr:rowOff>9525</xdr:rowOff>
    </xdr:from>
    <xdr:to>
      <xdr:col>3</xdr:col>
      <xdr:colOff>28575</xdr:colOff>
      <xdr:row>7</xdr:row>
      <xdr:rowOff>238125</xdr:rowOff>
    </xdr:to>
    <xdr:cxnSp macro="">
      <xdr:nvCxnSpPr>
        <xdr:cNvPr id="16" name="ตัวเชื่อมต่อตรง 19"/>
        <xdr:cNvCxnSpPr/>
      </xdr:nvCxnSpPr>
      <xdr:spPr>
        <a:xfrm>
          <a:off x="1600200" y="1466850"/>
          <a:ext cx="0" cy="1619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7</xdr:row>
      <xdr:rowOff>38100</xdr:rowOff>
    </xdr:from>
    <xdr:to>
      <xdr:col>18</xdr:col>
      <xdr:colOff>57150</xdr:colOff>
      <xdr:row>8</xdr:row>
      <xdr:rowOff>9525</xdr:rowOff>
    </xdr:to>
    <xdr:cxnSp macro="">
      <xdr:nvCxnSpPr>
        <xdr:cNvPr id="17" name="ตัวเชื่อมต่อตรง 20"/>
        <xdr:cNvCxnSpPr/>
      </xdr:nvCxnSpPr>
      <xdr:spPr>
        <a:xfrm>
          <a:off x="6553200" y="1495425"/>
          <a:ext cx="0" cy="1428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11</xdr:row>
      <xdr:rowOff>9528</xdr:rowOff>
    </xdr:from>
    <xdr:to>
      <xdr:col>12</xdr:col>
      <xdr:colOff>19054</xdr:colOff>
      <xdr:row>11</xdr:row>
      <xdr:rowOff>238125</xdr:rowOff>
    </xdr:to>
    <xdr:cxnSp macro="">
      <xdr:nvCxnSpPr>
        <xdr:cNvPr id="18" name="ตัวเชื่อมต่อตรง 21"/>
        <xdr:cNvCxnSpPr/>
      </xdr:nvCxnSpPr>
      <xdr:spPr>
        <a:xfrm flipH="1">
          <a:off x="4657725" y="2419353"/>
          <a:ext cx="4" cy="19049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3</xdr:row>
      <xdr:rowOff>28575</xdr:rowOff>
    </xdr:from>
    <xdr:to>
      <xdr:col>7</xdr:col>
      <xdr:colOff>76200</xdr:colOff>
      <xdr:row>4</xdr:row>
      <xdr:rowOff>19050</xdr:rowOff>
    </xdr:to>
    <xdr:cxnSp macro="">
      <xdr:nvCxnSpPr>
        <xdr:cNvPr id="19" name="ตัวเชื่อมต่อตรง 22"/>
        <xdr:cNvCxnSpPr/>
      </xdr:nvCxnSpPr>
      <xdr:spPr>
        <a:xfrm>
          <a:off x="2819400" y="657225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438150</xdr:colOff>
      <xdr:row>7</xdr:row>
      <xdr:rowOff>9525</xdr:rowOff>
    </xdr:from>
    <xdr:to>
      <xdr:col>0</xdr:col>
      <xdr:colOff>438150</xdr:colOff>
      <xdr:row>7</xdr:row>
      <xdr:rowOff>238125</xdr:rowOff>
    </xdr:to>
    <xdr:cxnSp macro="">
      <xdr:nvCxnSpPr>
        <xdr:cNvPr id="20" name="ตัวเชื่อมต่อตรง 23"/>
        <xdr:cNvCxnSpPr/>
      </xdr:nvCxnSpPr>
      <xdr:spPr>
        <a:xfrm>
          <a:off x="438150" y="1466850"/>
          <a:ext cx="0" cy="1619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38100</xdr:rowOff>
    </xdr:from>
    <xdr:to>
      <xdr:col>7</xdr:col>
      <xdr:colOff>9525</xdr:colOff>
      <xdr:row>8</xdr:row>
      <xdr:rowOff>9525</xdr:rowOff>
    </xdr:to>
    <xdr:cxnSp macro="">
      <xdr:nvCxnSpPr>
        <xdr:cNvPr id="21" name="ตัวเชื่อมต่อตรง 24"/>
        <xdr:cNvCxnSpPr/>
      </xdr:nvCxnSpPr>
      <xdr:spPr>
        <a:xfrm>
          <a:off x="2752725" y="1495425"/>
          <a:ext cx="0" cy="1428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</xdr:colOff>
      <xdr:row>11</xdr:row>
      <xdr:rowOff>9528</xdr:rowOff>
    </xdr:from>
    <xdr:to>
      <xdr:col>16</xdr:col>
      <xdr:colOff>190505</xdr:colOff>
      <xdr:row>12</xdr:row>
      <xdr:rowOff>0</xdr:rowOff>
    </xdr:to>
    <xdr:cxnSp macro="">
      <xdr:nvCxnSpPr>
        <xdr:cNvPr id="22" name="ตัวเชื่อมต่อตรง 38"/>
        <xdr:cNvCxnSpPr/>
      </xdr:nvCxnSpPr>
      <xdr:spPr>
        <a:xfrm flipH="1">
          <a:off x="6191250" y="2419353"/>
          <a:ext cx="5" cy="19049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76200</xdr:colOff>
      <xdr:row>11</xdr:row>
      <xdr:rowOff>9528</xdr:rowOff>
    </xdr:from>
    <xdr:to>
      <xdr:col>23</xdr:col>
      <xdr:colOff>76205</xdr:colOff>
      <xdr:row>12</xdr:row>
      <xdr:rowOff>0</xdr:rowOff>
    </xdr:to>
    <xdr:cxnSp macro="">
      <xdr:nvCxnSpPr>
        <xdr:cNvPr id="23" name="ตัวเชื่อมต่อตรง 39"/>
        <xdr:cNvCxnSpPr/>
      </xdr:nvCxnSpPr>
      <xdr:spPr>
        <a:xfrm flipH="1">
          <a:off x="7981950" y="2419353"/>
          <a:ext cx="5" cy="19049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8</xdr:row>
      <xdr:rowOff>276228</xdr:rowOff>
    </xdr:from>
    <xdr:to>
      <xdr:col>0</xdr:col>
      <xdr:colOff>342904</xdr:colOff>
      <xdr:row>9</xdr:row>
      <xdr:rowOff>219075</xdr:rowOff>
    </xdr:to>
    <xdr:cxnSp macro="">
      <xdr:nvCxnSpPr>
        <xdr:cNvPr id="24" name="ตัวเชื่อมต่อตรง 56"/>
        <xdr:cNvCxnSpPr/>
      </xdr:nvCxnSpPr>
      <xdr:spPr>
        <a:xfrm flipH="1">
          <a:off x="342900" y="1905003"/>
          <a:ext cx="4" cy="22859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9</xdr:row>
      <xdr:rowOff>9528</xdr:rowOff>
    </xdr:from>
    <xdr:to>
      <xdr:col>2</xdr:col>
      <xdr:colOff>428629</xdr:colOff>
      <xdr:row>10</xdr:row>
      <xdr:rowOff>0</xdr:rowOff>
    </xdr:to>
    <xdr:cxnSp macro="">
      <xdr:nvCxnSpPr>
        <xdr:cNvPr id="25" name="ตัวเชื่อมต่อตรง 57"/>
        <xdr:cNvCxnSpPr/>
      </xdr:nvCxnSpPr>
      <xdr:spPr>
        <a:xfrm flipH="1">
          <a:off x="1524000" y="1924053"/>
          <a:ext cx="4" cy="22859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8</xdr:row>
      <xdr:rowOff>276228</xdr:rowOff>
    </xdr:from>
    <xdr:to>
      <xdr:col>7</xdr:col>
      <xdr:colOff>76204</xdr:colOff>
      <xdr:row>9</xdr:row>
      <xdr:rowOff>219075</xdr:rowOff>
    </xdr:to>
    <xdr:cxnSp macro="">
      <xdr:nvCxnSpPr>
        <xdr:cNvPr id="26" name="ตัวเชื่อมต่อตรง 58"/>
        <xdr:cNvCxnSpPr/>
      </xdr:nvCxnSpPr>
      <xdr:spPr>
        <a:xfrm flipH="1">
          <a:off x="2819400" y="1905003"/>
          <a:ext cx="4" cy="22859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13</xdr:row>
      <xdr:rowOff>9528</xdr:rowOff>
    </xdr:from>
    <xdr:to>
      <xdr:col>12</xdr:col>
      <xdr:colOff>28579</xdr:colOff>
      <xdr:row>13</xdr:row>
      <xdr:rowOff>180975</xdr:rowOff>
    </xdr:to>
    <xdr:cxnSp macro="">
      <xdr:nvCxnSpPr>
        <xdr:cNvPr id="27" name="ตัวเชื่อมต่อตรง 59"/>
        <xdr:cNvCxnSpPr/>
      </xdr:nvCxnSpPr>
      <xdr:spPr>
        <a:xfrm flipH="1">
          <a:off x="4667250" y="3133728"/>
          <a:ext cx="4" cy="17144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200025</xdr:colOff>
      <xdr:row>13</xdr:row>
      <xdr:rowOff>3</xdr:rowOff>
    </xdr:from>
    <xdr:to>
      <xdr:col>16</xdr:col>
      <xdr:colOff>200029</xdr:colOff>
      <xdr:row>13</xdr:row>
      <xdr:rowOff>171450</xdr:rowOff>
    </xdr:to>
    <xdr:cxnSp macro="">
      <xdr:nvCxnSpPr>
        <xdr:cNvPr id="28" name="ตัวเชื่อมต่อตรง 62"/>
        <xdr:cNvCxnSpPr/>
      </xdr:nvCxnSpPr>
      <xdr:spPr>
        <a:xfrm flipH="1">
          <a:off x="6200775" y="3124203"/>
          <a:ext cx="4" cy="17144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104775</xdr:colOff>
      <xdr:row>12</xdr:row>
      <xdr:rowOff>504828</xdr:rowOff>
    </xdr:from>
    <xdr:to>
      <xdr:col>23</xdr:col>
      <xdr:colOff>104779</xdr:colOff>
      <xdr:row>13</xdr:row>
      <xdr:rowOff>161925</xdr:rowOff>
    </xdr:to>
    <xdr:cxnSp macro="">
      <xdr:nvCxnSpPr>
        <xdr:cNvPr id="29" name="ตัวเชื่อมต่อตรง 63"/>
        <xdr:cNvCxnSpPr/>
      </xdr:nvCxnSpPr>
      <xdr:spPr>
        <a:xfrm flipH="1">
          <a:off x="8010525" y="3114678"/>
          <a:ext cx="4" cy="17144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9;&#3623;&#3617;&#3591;&#3634;&#3609;%20&#3611;&#3637;%2060%20&#3651;&#3609;%20&#3650;&#3605;&#3650;&#3605;&#3657;%20&#3603;%2013%20&#3614;.&#3618;.%2060\&#3591;&#3610;&#3611;&#3619;&#3632;&#3617;&#3634;&#3603;%20&#3611;&#3637;%202560\11.&#3592;&#3633;&#3604;&#3626;&#3619;&#3619;&#3648;&#3591;&#3636;&#3609;&#3611;&#3637;%2060%20&#3585;.&#3618;.6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91;&#3610;&#3611;&#3619;&#3632;&#3617;&#3634;&#3603;%20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่าง ปี 2561"/>
      <sheetName val="Sheet7"/>
      <sheetName val="เปรียบเทียบ ปี 60-61"/>
      <sheetName val="สรุปงบดำเนินงานปี 60 ล่าสุด"/>
      <sheetName val="Sheet8"/>
      <sheetName val="รวมคืนเงิน"/>
      <sheetName val="สรุปภาพรวม 29 ก.ย.60"/>
      <sheetName val="สรุปงบ สสจ. 29 ก.ย.60  "/>
      <sheetName val="คืนเงินไตรมาส 1-2"/>
      <sheetName val="ติดตาม1"/>
      <sheetName val="ติดตาม2"/>
      <sheetName val="สรุปภาพรวม 22 ก.ย.60 "/>
      <sheetName val="สรุปงบ สสจ. 22ก.ย.60 "/>
      <sheetName val="สรุปภาพรวม 7 ก.ย.60"/>
      <sheetName val="สรุปงบ สสจ. 7ก.ย.60 "/>
      <sheetName val="Sheet6"/>
      <sheetName val="สรุปภาพรวม 28 ส.ค.60 "/>
      <sheetName val="สรุปงบ สสจ. 28 ส.ค.60 "/>
      <sheetName val="ตามงบ ดำเนินเงิน สสอ. "/>
      <sheetName val="Sheet4"/>
      <sheetName val="Sheet5"/>
      <sheetName val="สรุปภาพรวม 16 ส.ค.60"/>
      <sheetName val="สรุปงบ สสจ. 16 ส.ค.60 "/>
      <sheetName val="สรุปภาพรวม 10 ส.ค.60 "/>
      <sheetName val="สรุปงบ สสจ. 10 ส.ค.60"/>
      <sheetName val="สรุปภาพรวม 8 ส.ค.60"/>
      <sheetName val="สรุปงบ สสจ. 8 ส.ค.60 "/>
      <sheetName val="สรุปภาพรวม 3 ส.ค.60 "/>
      <sheetName val="สรุปงบ สสจ. 3 ส.ค.60 "/>
      <sheetName val="Sheet3"/>
      <sheetName val="สรุปภาพรวม 25 ก.ค.60 "/>
      <sheetName val="สรุปงบ สสจ. 25 ก.ค.60 "/>
      <sheetName val="สรุปภาพรวม 17 ก.ค.60 "/>
      <sheetName val="สรุปงบ สสจ. 17 ก.ค.60 "/>
      <sheetName val="สรุปภาพรวม 28 มิ.ย.60"/>
      <sheetName val="สรุปงบ สสจ.28 มิ.ย.60 "/>
      <sheetName val="สรุปภาพรวม 23 มิ.ย.60 "/>
      <sheetName val="สรุปงบ สสจ.23 มิ.ย.60"/>
      <sheetName val="สรุปภาพรวม 19 มิ.ย.60"/>
      <sheetName val="สรุปงบ สสจ.19 มิ.ย.60  "/>
      <sheetName val="สรุปภาพรวม 12 มิ.ย.60 "/>
      <sheetName val="สรุปงบ สสจ.12 มิ.ย.60 "/>
      <sheetName val="สรุปภาพรวม 25 พ.ค.60 "/>
      <sheetName val="สรุปงบ สสจ.25 พ.ค.60 "/>
      <sheetName val="สรุปภาพรวม 11 พ.ค.60 "/>
      <sheetName val="สรุปงบ สสจ.11 พ.ค.60"/>
      <sheetName val="สรุปกลุ่มงาน"/>
      <sheetName val="บร.H"/>
      <sheetName val="พยส.I"/>
      <sheetName val="อน.R"/>
      <sheetName val="ทรัพย์.P"/>
      <sheetName val="คบส.J"/>
      <sheetName val="คุณภาพ L"/>
      <sheetName val="ส่งเสริม.N"/>
      <sheetName val="ครม.Q"/>
      <sheetName val="ทันตฯ.O"/>
      <sheetName val="คร.M"/>
      <sheetName val="ประกัน.K"/>
      <sheetName val="แผนไทย"/>
      <sheetName val="นิติการ"/>
      <sheetName val="ตรวจสอบภายใน"/>
      <sheetName val="รหัสงบประมาณ"/>
      <sheetName val="รหัสโครงการ"/>
      <sheetName val="กำหนดรหัส"/>
      <sheetName val="จัดสรรโครงการปี 59"/>
      <sheetName val="Sheet2"/>
      <sheetName val="ภาพรวมเงินทั้งหมด"/>
      <sheetName val="แบบฟอร์มอนุมัติโครงการ"/>
      <sheetName val="เงินยืมตาพระยา (2)"/>
      <sheetName val="เงินยืมตาพระยา"/>
      <sheetName val="เงินฝาก ปี 59"/>
      <sheetName val="Sheet2 (2)"/>
      <sheetName val="เงินฝาก"/>
      <sheetName val="Sheet1"/>
    </sheetNames>
    <sheetDataSet>
      <sheetData sheetId="0"/>
      <sheetData sheetId="1"/>
      <sheetData sheetId="2"/>
      <sheetData sheetId="3"/>
      <sheetData sheetId="4"/>
      <sheetData sheetId="5">
        <row r="11">
          <cell r="G11">
            <v>177000</v>
          </cell>
        </row>
        <row r="14">
          <cell r="F14">
            <v>331053</v>
          </cell>
        </row>
        <row r="42">
          <cell r="F42">
            <v>110000</v>
          </cell>
        </row>
        <row r="59">
          <cell r="F59">
            <v>183000</v>
          </cell>
        </row>
        <row r="60">
          <cell r="F60">
            <v>34000</v>
          </cell>
        </row>
        <row r="72">
          <cell r="F72">
            <v>18000</v>
          </cell>
        </row>
        <row r="74">
          <cell r="F74">
            <v>50000</v>
          </cell>
        </row>
      </sheetData>
      <sheetData sheetId="6"/>
      <sheetData sheetId="7">
        <row r="12">
          <cell r="K12">
            <v>177000</v>
          </cell>
        </row>
        <row r="41">
          <cell r="G41">
            <v>63930</v>
          </cell>
        </row>
        <row r="44">
          <cell r="G44">
            <v>102697</v>
          </cell>
        </row>
        <row r="48">
          <cell r="F48">
            <v>2109342</v>
          </cell>
        </row>
        <row r="49">
          <cell r="F49">
            <v>95000</v>
          </cell>
        </row>
        <row r="50">
          <cell r="F50">
            <v>229000</v>
          </cell>
        </row>
        <row r="62">
          <cell r="G62">
            <v>112800</v>
          </cell>
        </row>
        <row r="63">
          <cell r="G63">
            <v>16200</v>
          </cell>
        </row>
        <row r="64">
          <cell r="G64">
            <v>86968</v>
          </cell>
        </row>
        <row r="67">
          <cell r="G67">
            <v>25000</v>
          </cell>
        </row>
        <row r="122">
          <cell r="G122">
            <v>11550</v>
          </cell>
        </row>
        <row r="123">
          <cell r="G123">
            <v>3600</v>
          </cell>
        </row>
        <row r="124">
          <cell r="G124">
            <v>79186</v>
          </cell>
        </row>
        <row r="125">
          <cell r="G125">
            <v>19300</v>
          </cell>
        </row>
        <row r="126">
          <cell r="G126">
            <v>5000</v>
          </cell>
        </row>
        <row r="127">
          <cell r="G127">
            <v>5000</v>
          </cell>
        </row>
        <row r="128">
          <cell r="G128">
            <v>5000</v>
          </cell>
        </row>
        <row r="129">
          <cell r="G129">
            <v>5000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ภาพรวม 19 ม.ค.61 "/>
      <sheetName val="สรุปงบ สสจ.19 ม.ค.61"/>
      <sheetName val="จัดสรร รหัสงบ ปี 61"/>
      <sheetName val="เงิน ปี 2561"/>
      <sheetName val="รหัสโครงการ"/>
    </sheetNames>
    <sheetDataSet>
      <sheetData sheetId="0"/>
      <sheetData sheetId="1"/>
      <sheetData sheetId="2">
        <row r="6">
          <cell r="H6">
            <v>2510600</v>
          </cell>
          <cell r="I6">
            <v>402000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9"/>
  <sheetViews>
    <sheetView tabSelected="1" view="pageBreakPreview" zoomScale="90" zoomScaleSheetLayoutView="90" workbookViewId="0">
      <selection activeCell="L17" sqref="L17"/>
    </sheetView>
  </sheetViews>
  <sheetFormatPr defaultRowHeight="21.75"/>
  <cols>
    <col min="1" max="1" width="24.125" style="2" customWidth="1"/>
    <col min="2" max="2" width="16.375" style="2" customWidth="1"/>
    <col min="3" max="3" width="15.125" style="2" customWidth="1"/>
    <col min="4" max="4" width="13.375" style="2" customWidth="1"/>
    <col min="5" max="5" width="13.75" style="2" customWidth="1"/>
    <col min="6" max="6" width="13.625" style="2" customWidth="1"/>
    <col min="7" max="7" width="11.75" style="2" customWidth="1"/>
    <col min="8" max="8" width="12.875" style="2" customWidth="1"/>
    <col min="9" max="9" width="12.25" style="2" customWidth="1"/>
    <col min="10" max="10" width="12.625" style="2" bestFit="1" customWidth="1"/>
    <col min="11" max="11" width="9" style="2"/>
    <col min="12" max="12" width="11.875" style="2" bestFit="1" customWidth="1"/>
    <col min="13" max="13" width="12.75" style="2" bestFit="1" customWidth="1"/>
    <col min="14" max="14" width="9" style="2"/>
    <col min="15" max="15" width="11.875" style="2" bestFit="1" customWidth="1"/>
    <col min="16" max="16384" width="9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5" ht="20.25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5" ht="43.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6" t="s">
        <v>8</v>
      </c>
      <c r="H3" s="4" t="s">
        <v>9</v>
      </c>
      <c r="I3" s="7" t="s">
        <v>10</v>
      </c>
    </row>
    <row r="4" spans="1:15">
      <c r="A4" s="8" t="s">
        <v>11</v>
      </c>
      <c r="B4" s="9">
        <f>SUM(B5:B6)</f>
        <v>28122965</v>
      </c>
      <c r="C4" s="9">
        <f>SUM(C5:C6)</f>
        <v>6595885.8799999999</v>
      </c>
      <c r="D4" s="10">
        <f t="shared" ref="D4:D12" si="0">C4*100/B4</f>
        <v>23.453735692520329</v>
      </c>
      <c r="E4" s="9">
        <f>SUM(E5:E6)</f>
        <v>0</v>
      </c>
      <c r="F4" s="11">
        <f>SUM(F5:F6)</f>
        <v>6595885.8799999999</v>
      </c>
      <c r="G4" s="10">
        <f>F4*100/B4</f>
        <v>23.453735692520329</v>
      </c>
      <c r="H4" s="9">
        <f t="shared" ref="H4:H12" si="1">B4-F4</f>
        <v>21527079.120000001</v>
      </c>
      <c r="I4" s="12">
        <f t="shared" ref="I4:I15" si="2">H4*100/B4</f>
        <v>76.546264307479674</v>
      </c>
    </row>
    <row r="5" spans="1:15">
      <c r="A5" s="13" t="s">
        <v>12</v>
      </c>
      <c r="B5" s="14">
        <v>20491926</v>
      </c>
      <c r="C5" s="14">
        <f>'สรุปงบ สสจ.19 ม.ค.61'!G81</f>
        <v>2408433.88</v>
      </c>
      <c r="D5" s="15">
        <f>C5*100/B5</f>
        <v>11.753086947512889</v>
      </c>
      <c r="E5" s="16">
        <f>'สรุปงบ สสจ.19 ม.ค.61'!J81</f>
        <v>0</v>
      </c>
      <c r="F5" s="15">
        <f>C5+E5</f>
        <v>2408433.88</v>
      </c>
      <c r="G5" s="17">
        <f t="shared" ref="G5:G12" si="3">F5*100/B5</f>
        <v>11.753086947512889</v>
      </c>
      <c r="H5" s="18">
        <f>B5-F5</f>
        <v>18083492.120000001</v>
      </c>
      <c r="I5" s="19">
        <f t="shared" si="2"/>
        <v>88.246913052487116</v>
      </c>
    </row>
    <row r="6" spans="1:15">
      <c r="A6" s="20" t="s">
        <v>13</v>
      </c>
      <c r="B6" s="14">
        <v>7631039</v>
      </c>
      <c r="C6" s="14">
        <v>4187452</v>
      </c>
      <c r="D6" s="15">
        <f>C6*100/B6</f>
        <v>54.873943115740857</v>
      </c>
      <c r="E6" s="21"/>
      <c r="F6" s="15">
        <f>C6+E6</f>
        <v>4187452</v>
      </c>
      <c r="G6" s="17">
        <f t="shared" si="3"/>
        <v>54.873943115740857</v>
      </c>
      <c r="H6" s="18">
        <f t="shared" si="1"/>
        <v>3443587</v>
      </c>
      <c r="I6" s="19">
        <f t="shared" si="2"/>
        <v>45.126056884259143</v>
      </c>
    </row>
    <row r="7" spans="1:15">
      <c r="A7" s="8" t="s">
        <v>14</v>
      </c>
      <c r="B7" s="22">
        <f>SUM(B8:B9)</f>
        <v>44768800</v>
      </c>
      <c r="C7" s="22">
        <f>SUM(C8:C9)</f>
        <v>790000</v>
      </c>
      <c r="D7" s="23">
        <f t="shared" si="0"/>
        <v>1.7646217901753007</v>
      </c>
      <c r="E7" s="22">
        <f>SUM(E8:E9)</f>
        <v>5126600</v>
      </c>
      <c r="F7" s="22">
        <f t="shared" ref="F7:F12" si="4">C7+E7</f>
        <v>5916600</v>
      </c>
      <c r="G7" s="23">
        <f t="shared" si="3"/>
        <v>13.215900359178713</v>
      </c>
      <c r="H7" s="22">
        <f t="shared" si="1"/>
        <v>38852200</v>
      </c>
      <c r="I7" s="24">
        <f t="shared" si="2"/>
        <v>86.784099640821282</v>
      </c>
    </row>
    <row r="8" spans="1:15">
      <c r="A8" s="25" t="s">
        <v>12</v>
      </c>
      <c r="B8" s="15">
        <v>33686600</v>
      </c>
      <c r="C8" s="15">
        <v>0</v>
      </c>
      <c r="D8" s="15">
        <f t="shared" si="0"/>
        <v>0</v>
      </c>
      <c r="E8" s="21">
        <f>'สรุปงบ สสจ.19 ม.ค.61'!J82</f>
        <v>0</v>
      </c>
      <c r="F8" s="15">
        <f t="shared" si="4"/>
        <v>0</v>
      </c>
      <c r="G8" s="21">
        <f t="shared" si="3"/>
        <v>0</v>
      </c>
      <c r="H8" s="18">
        <f>B8-F8</f>
        <v>33686600</v>
      </c>
      <c r="I8" s="19">
        <f t="shared" si="2"/>
        <v>100</v>
      </c>
      <c r="J8" s="26"/>
    </row>
    <row r="9" spans="1:15">
      <c r="A9" s="20" t="s">
        <v>13</v>
      </c>
      <c r="B9" s="15">
        <v>11082200</v>
      </c>
      <c r="C9" s="15">
        <v>790000</v>
      </c>
      <c r="D9" s="15">
        <f t="shared" si="0"/>
        <v>7.1285484831531649</v>
      </c>
      <c r="E9" s="21">
        <v>5126600</v>
      </c>
      <c r="F9" s="15">
        <f>C9+E9</f>
        <v>5916600</v>
      </c>
      <c r="G9" s="21">
        <f t="shared" si="3"/>
        <v>53.388316399270906</v>
      </c>
      <c r="H9" s="18">
        <f>B9-F9</f>
        <v>5165600</v>
      </c>
      <c r="I9" s="19">
        <f t="shared" si="2"/>
        <v>46.611683600729094</v>
      </c>
    </row>
    <row r="10" spans="1:15">
      <c r="A10" s="8" t="s">
        <v>15</v>
      </c>
      <c r="B10" s="9">
        <f>SUM(B11:B11)</f>
        <v>361500</v>
      </c>
      <c r="C10" s="9">
        <f>SUM(C11:C11)</f>
        <v>0</v>
      </c>
      <c r="D10" s="10">
        <f t="shared" si="0"/>
        <v>0</v>
      </c>
      <c r="E10" s="9">
        <f>SUM(E11:E11)</f>
        <v>0</v>
      </c>
      <c r="F10" s="9">
        <f t="shared" si="4"/>
        <v>0</v>
      </c>
      <c r="G10" s="10">
        <f t="shared" si="3"/>
        <v>0</v>
      </c>
      <c r="H10" s="9">
        <f t="shared" si="1"/>
        <v>361500</v>
      </c>
      <c r="I10" s="27">
        <f t="shared" si="2"/>
        <v>100</v>
      </c>
    </row>
    <row r="11" spans="1:15">
      <c r="A11" s="25" t="s">
        <v>12</v>
      </c>
      <c r="B11" s="15">
        <v>361500</v>
      </c>
      <c r="C11" s="15">
        <v>0</v>
      </c>
      <c r="D11" s="15">
        <f t="shared" si="0"/>
        <v>0</v>
      </c>
      <c r="E11" s="15">
        <f>'สรุปงบ สสจ.19 ม.ค.61'!J87</f>
        <v>0</v>
      </c>
      <c r="F11" s="15">
        <f t="shared" si="4"/>
        <v>0</v>
      </c>
      <c r="G11" s="21">
        <f t="shared" si="3"/>
        <v>0</v>
      </c>
      <c r="H11" s="18">
        <f t="shared" si="1"/>
        <v>361500</v>
      </c>
      <c r="I11" s="19">
        <f t="shared" si="2"/>
        <v>100</v>
      </c>
    </row>
    <row r="12" spans="1:15">
      <c r="A12" s="20" t="s">
        <v>13</v>
      </c>
      <c r="B12" s="15">
        <v>356786</v>
      </c>
      <c r="C12" s="15">
        <v>130000</v>
      </c>
      <c r="D12" s="15">
        <f t="shared" si="0"/>
        <v>36.436407258132327</v>
      </c>
      <c r="E12" s="15">
        <f>'สรุปงบ สสจ.19 ม.ค.61'!J84</f>
        <v>0</v>
      </c>
      <c r="F12" s="15">
        <f t="shared" si="4"/>
        <v>130000</v>
      </c>
      <c r="G12" s="21">
        <f t="shared" si="3"/>
        <v>36.436407258132327</v>
      </c>
      <c r="H12" s="18">
        <f t="shared" si="1"/>
        <v>226786</v>
      </c>
      <c r="I12" s="19">
        <f t="shared" si="2"/>
        <v>63.563592741867673</v>
      </c>
    </row>
    <row r="13" spans="1:15">
      <c r="A13" s="8" t="s">
        <v>16</v>
      </c>
      <c r="B13" s="28">
        <f>SUM(B14:B15)</f>
        <v>73610051</v>
      </c>
      <c r="C13" s="28">
        <f>SUM(C14:C15)</f>
        <v>7515885.8799999999</v>
      </c>
      <c r="D13" s="28">
        <f>C13*100/B13</f>
        <v>10.210407108670527</v>
      </c>
      <c r="E13" s="28">
        <f>SUM(E14:E15)</f>
        <v>0</v>
      </c>
      <c r="F13" s="28">
        <f>SUM(F14:F15)</f>
        <v>12642485.879999999</v>
      </c>
      <c r="G13" s="10">
        <f>F13*100/B13</f>
        <v>17.174945144379809</v>
      </c>
      <c r="H13" s="29">
        <f>B13-F13</f>
        <v>60967565.120000005</v>
      </c>
      <c r="I13" s="27">
        <f t="shared" si="2"/>
        <v>82.825054855620195</v>
      </c>
      <c r="J13" s="26"/>
      <c r="K13" s="26"/>
      <c r="L13" s="26"/>
      <c r="M13" s="26"/>
      <c r="N13" s="26"/>
      <c r="O13" s="26"/>
    </row>
    <row r="14" spans="1:15">
      <c r="A14" s="25" t="s">
        <v>12</v>
      </c>
      <c r="B14" s="15">
        <f>B5+B8+B11</f>
        <v>54540026</v>
      </c>
      <c r="C14" s="15">
        <f>C5+C8+C11</f>
        <v>2408433.88</v>
      </c>
      <c r="D14" s="15">
        <f>C14*100/B14</f>
        <v>4.4159015985800965</v>
      </c>
      <c r="E14" s="15"/>
      <c r="F14" s="15">
        <f>F5+F8+F11</f>
        <v>2408433.88</v>
      </c>
      <c r="G14" s="30">
        <f>F14*100/B14</f>
        <v>4.4159015985800965</v>
      </c>
      <c r="H14" s="15">
        <f>H5+H8+H11</f>
        <v>52131592.120000005</v>
      </c>
      <c r="I14" s="15">
        <f t="shared" si="2"/>
        <v>95.584098401419908</v>
      </c>
    </row>
    <row r="15" spans="1:15">
      <c r="A15" s="20" t="s">
        <v>13</v>
      </c>
      <c r="B15" s="15">
        <f>B6+B9+B12</f>
        <v>19070025</v>
      </c>
      <c r="C15" s="15">
        <f>C6+C9+C12</f>
        <v>5107452</v>
      </c>
      <c r="D15" s="15">
        <f>C15*100/B15</f>
        <v>26.782618271344688</v>
      </c>
      <c r="E15" s="15"/>
      <c r="F15" s="15">
        <f>F6+F9+F12</f>
        <v>10234052</v>
      </c>
      <c r="G15" s="30">
        <f>F15*100/B15</f>
        <v>53.665645430459584</v>
      </c>
      <c r="H15" s="15">
        <f>H6+H9+H12</f>
        <v>8835973</v>
      </c>
      <c r="I15" s="15">
        <f t="shared" si="2"/>
        <v>46.334354569540416</v>
      </c>
    </row>
    <row r="16" spans="1:15" ht="15" customHeight="1">
      <c r="B16" s="31"/>
      <c r="C16" s="31"/>
      <c r="D16" s="31"/>
      <c r="E16" s="31"/>
      <c r="F16" s="31"/>
      <c r="G16" s="31"/>
      <c r="H16" s="32"/>
      <c r="I16" s="33"/>
    </row>
    <row r="17" spans="1:9">
      <c r="A17" s="8" t="s">
        <v>17</v>
      </c>
      <c r="B17" s="28">
        <f>SUM(B18:B20)</f>
        <v>1130900</v>
      </c>
      <c r="C17" s="28">
        <f>SUM(C18:C20)</f>
        <v>60000</v>
      </c>
      <c r="D17" s="28">
        <f>C17*100/B17</f>
        <v>5.3055088867273854</v>
      </c>
      <c r="E17" s="28">
        <f>SUM(E18:E18)</f>
        <v>0</v>
      </c>
      <c r="F17" s="28">
        <f>SUM(F18:F20)</f>
        <v>60000</v>
      </c>
      <c r="G17" s="34">
        <f>F17*100/B17</f>
        <v>5.3055088867273854</v>
      </c>
      <c r="H17" s="29">
        <f>SUM(H18:H20)</f>
        <v>1070900</v>
      </c>
      <c r="I17" s="27">
        <f>H17*100/B17</f>
        <v>94.694491113272619</v>
      </c>
    </row>
    <row r="18" spans="1:9">
      <c r="A18" s="35" t="s">
        <v>18</v>
      </c>
      <c r="B18" s="21">
        <v>483800</v>
      </c>
      <c r="C18" s="21">
        <v>60000</v>
      </c>
      <c r="D18" s="21">
        <f>C18*100/B18</f>
        <v>12.401818933443572</v>
      </c>
      <c r="E18" s="21">
        <f>'สรุปงบ สสจ.19 ม.ค.61'!J90</f>
        <v>0</v>
      </c>
      <c r="F18" s="21">
        <f>C18+E18</f>
        <v>60000</v>
      </c>
      <c r="G18" s="21">
        <f>F18*100/B18</f>
        <v>12.401818933443572</v>
      </c>
      <c r="H18" s="36">
        <f>B18-F18</f>
        <v>423800</v>
      </c>
      <c r="I18" s="37">
        <f>H18*100/B18</f>
        <v>87.598181066556435</v>
      </c>
    </row>
    <row r="19" spans="1:9">
      <c r="A19" s="38" t="s">
        <v>19</v>
      </c>
      <c r="B19" s="39">
        <f>531000+29100</f>
        <v>560100</v>
      </c>
      <c r="C19" s="21"/>
      <c r="D19" s="21">
        <f>C19*100/B19</f>
        <v>0</v>
      </c>
      <c r="E19" s="21">
        <f>'สรุปงบ สสจ.19 ม.ค.61'!J94</f>
        <v>0</v>
      </c>
      <c r="F19" s="21">
        <f>C19+E19</f>
        <v>0</v>
      </c>
      <c r="G19" s="21">
        <f>F19*100/B19</f>
        <v>0</v>
      </c>
      <c r="H19" s="36">
        <f>B19-F19</f>
        <v>560100</v>
      </c>
      <c r="I19" s="37">
        <f>H19*100/B19</f>
        <v>100</v>
      </c>
    </row>
    <row r="20" spans="1:9">
      <c r="A20" s="38" t="s">
        <v>20</v>
      </c>
      <c r="B20" s="39">
        <v>87000</v>
      </c>
      <c r="C20" s="21"/>
      <c r="D20" s="21">
        <f>C20*100/B20</f>
        <v>0</v>
      </c>
      <c r="E20" s="21">
        <f>'สรุปงบ สสจ.19 ม.ค.61'!J96</f>
        <v>0</v>
      </c>
      <c r="F20" s="21">
        <f>C20+E20</f>
        <v>0</v>
      </c>
      <c r="G20" s="21">
        <f>F20*100/B20</f>
        <v>0</v>
      </c>
      <c r="H20" s="36">
        <f>B20-F20</f>
        <v>87000</v>
      </c>
      <c r="I20" s="37">
        <f>H20*100/B20</f>
        <v>100</v>
      </c>
    </row>
    <row r="21" spans="1:9" ht="12" customHeight="1">
      <c r="A21" s="40"/>
      <c r="B21" s="40"/>
      <c r="C21" s="40"/>
      <c r="D21" s="40"/>
      <c r="E21" s="40"/>
      <c r="F21" s="40"/>
      <c r="G21" s="40"/>
      <c r="H21" s="40"/>
      <c r="I21" s="40"/>
    </row>
    <row r="22" spans="1:9" ht="15.75" customHeight="1">
      <c r="A22" s="41"/>
      <c r="B22" s="42" t="s">
        <v>21</v>
      </c>
      <c r="C22" s="4" t="s">
        <v>22</v>
      </c>
      <c r="D22" s="4" t="s">
        <v>23</v>
      </c>
      <c r="E22" s="4" t="s">
        <v>24</v>
      </c>
      <c r="F22" s="42" t="s">
        <v>21</v>
      </c>
      <c r="G22" s="4" t="s">
        <v>22</v>
      </c>
      <c r="H22" s="4" t="s">
        <v>23</v>
      </c>
      <c r="I22" s="4" t="s">
        <v>24</v>
      </c>
    </row>
    <row r="23" spans="1:9" ht="16.5" customHeight="1">
      <c r="A23" s="43"/>
      <c r="B23" s="44" t="s">
        <v>25</v>
      </c>
      <c r="C23" s="45">
        <v>0.3</v>
      </c>
      <c r="D23" s="46">
        <v>0.19</v>
      </c>
      <c r="E23" s="45">
        <v>0.33</v>
      </c>
      <c r="F23" s="44" t="s">
        <v>26</v>
      </c>
      <c r="G23" s="45">
        <v>0.73</v>
      </c>
      <c r="H23" s="46">
        <v>0.61</v>
      </c>
      <c r="I23" s="45">
        <v>0.76</v>
      </c>
    </row>
    <row r="24" spans="1:9" ht="16.5" customHeight="1">
      <c r="A24" s="43"/>
      <c r="B24" s="47" t="s">
        <v>27</v>
      </c>
      <c r="C24" s="45">
        <v>0.52</v>
      </c>
      <c r="D24" s="48">
        <v>0.4</v>
      </c>
      <c r="E24" s="45">
        <v>0.55000000000000004</v>
      </c>
      <c r="F24" s="44" t="s">
        <v>28</v>
      </c>
      <c r="G24" s="45">
        <v>0.96</v>
      </c>
      <c r="H24" s="46">
        <v>0.87</v>
      </c>
      <c r="I24" s="45">
        <v>0.98</v>
      </c>
    </row>
    <row r="27" spans="1:9">
      <c r="B27" s="26">
        <f>B14+B17</f>
        <v>55670926</v>
      </c>
    </row>
    <row r="118" spans="9:9">
      <c r="I118" s="2">
        <v>151000</v>
      </c>
    </row>
    <row r="119" spans="9:9">
      <c r="I119" s="2">
        <f>2440+15800+65000+1000+2400+323100+150314.6+157500</f>
        <v>717554.6</v>
      </c>
    </row>
  </sheetData>
  <mergeCells count="2">
    <mergeCell ref="A1:I1"/>
    <mergeCell ref="A2:I2"/>
  </mergeCells>
  <pageMargins left="0.17" right="0.17" top="0.19685039370078741" bottom="0.19685039370078741" header="0.15748031496062992" footer="0.1574803149606299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862"/>
  <sheetViews>
    <sheetView view="pageBreakPreview" topLeftCell="A88" zoomScaleNormal="100" zoomScaleSheetLayoutView="100" workbookViewId="0">
      <selection activeCell="J21" sqref="J21"/>
    </sheetView>
  </sheetViews>
  <sheetFormatPr defaultRowHeight="21.75"/>
  <cols>
    <col min="1" max="1" width="4.875" style="50" customWidth="1"/>
    <col min="2" max="2" width="8.875" style="50" customWidth="1"/>
    <col min="3" max="3" width="9.875" style="50" customWidth="1"/>
    <col min="4" max="4" width="31.75" style="50" customWidth="1"/>
    <col min="5" max="5" width="8.625" style="50" customWidth="1"/>
    <col min="6" max="6" width="13" style="327" bestFit="1" customWidth="1"/>
    <col min="7" max="7" width="12.25" style="50" bestFit="1" customWidth="1"/>
    <col min="8" max="8" width="6.625" style="50" bestFit="1" customWidth="1"/>
    <col min="9" max="9" width="8.5" style="328" bestFit="1" customWidth="1"/>
    <col min="10" max="10" width="8" style="328" bestFit="1" customWidth="1"/>
    <col min="11" max="11" width="12.125" style="50" bestFit="1" customWidth="1"/>
    <col min="12" max="12" width="6.75" style="109" bestFit="1" customWidth="1"/>
    <col min="13" max="13" width="13" style="109" bestFit="1" customWidth="1"/>
    <col min="14" max="14" width="7.125" style="109" customWidth="1"/>
    <col min="15" max="15" width="6.875" style="109" bestFit="1" customWidth="1"/>
    <col min="16" max="16" width="12.625" style="50" bestFit="1" customWidth="1"/>
    <col min="17" max="17" width="9.625" style="50" bestFit="1" customWidth="1"/>
    <col min="18" max="18" width="10.875" style="50" bestFit="1" customWidth="1"/>
    <col min="19" max="16384" width="9" style="50"/>
  </cols>
  <sheetData>
    <row r="1" spans="1:15" ht="26.25" customHeight="1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8.75" customHeight="1">
      <c r="A2" s="51" t="s">
        <v>30</v>
      </c>
      <c r="B2" s="52" t="s">
        <v>31</v>
      </c>
      <c r="C2" s="52" t="s">
        <v>32</v>
      </c>
      <c r="D2" s="52" t="s">
        <v>33</v>
      </c>
      <c r="E2" s="51" t="s">
        <v>34</v>
      </c>
      <c r="F2" s="51" t="s">
        <v>35</v>
      </c>
      <c r="G2" s="52" t="s">
        <v>36</v>
      </c>
      <c r="H2" s="51" t="s">
        <v>5</v>
      </c>
      <c r="I2" s="53" t="s">
        <v>37</v>
      </c>
      <c r="J2" s="54"/>
      <c r="K2" s="55" t="s">
        <v>38</v>
      </c>
      <c r="L2" s="51" t="s">
        <v>5</v>
      </c>
      <c r="M2" s="55" t="s">
        <v>39</v>
      </c>
      <c r="N2" s="51" t="s">
        <v>40</v>
      </c>
      <c r="O2" s="51" t="s">
        <v>41</v>
      </c>
    </row>
    <row r="3" spans="1:15">
      <c r="A3" s="56"/>
      <c r="B3" s="57"/>
      <c r="C3" s="57"/>
      <c r="D3" s="57"/>
      <c r="E3" s="56"/>
      <c r="F3" s="56"/>
      <c r="G3" s="57"/>
      <c r="H3" s="56"/>
      <c r="I3" s="58" t="s">
        <v>42</v>
      </c>
      <c r="J3" s="58" t="s">
        <v>43</v>
      </c>
      <c r="K3" s="59"/>
      <c r="L3" s="56"/>
      <c r="M3" s="59"/>
      <c r="N3" s="56"/>
      <c r="O3" s="56"/>
    </row>
    <row r="4" spans="1:15" ht="43.5">
      <c r="A4" s="60">
        <v>1</v>
      </c>
      <c r="B4" s="60" t="s">
        <v>44</v>
      </c>
      <c r="C4" s="61" t="s">
        <v>45</v>
      </c>
      <c r="D4" s="62" t="s">
        <v>46</v>
      </c>
      <c r="E4" s="63" t="s">
        <v>47</v>
      </c>
      <c r="F4" s="64">
        <v>20800</v>
      </c>
      <c r="G4" s="64">
        <v>3200</v>
      </c>
      <c r="H4" s="65">
        <f t="shared" ref="H4:H10" si="0">G4*100/F4</f>
        <v>15.384615384615385</v>
      </c>
      <c r="I4" s="66"/>
      <c r="J4" s="65"/>
      <c r="K4" s="65">
        <f>G4+J4</f>
        <v>3200</v>
      </c>
      <c r="L4" s="65">
        <f t="shared" ref="L4:L19" si="1">K4*100/F4</f>
        <v>15.384615384615385</v>
      </c>
      <c r="M4" s="64">
        <f>F4-K4</f>
        <v>17600</v>
      </c>
      <c r="N4" s="65">
        <f t="shared" ref="N4:N19" si="2">M4*100/F4</f>
        <v>84.615384615384613</v>
      </c>
      <c r="O4" s="67"/>
    </row>
    <row r="5" spans="1:15" ht="43.5">
      <c r="A5" s="68"/>
      <c r="B5" s="68"/>
      <c r="C5" s="61" t="s">
        <v>48</v>
      </c>
      <c r="D5" s="69" t="s">
        <v>49</v>
      </c>
      <c r="E5" s="63" t="s">
        <v>47</v>
      </c>
      <c r="F5" s="64">
        <v>71800</v>
      </c>
      <c r="G5" s="64">
        <v>0</v>
      </c>
      <c r="H5" s="65">
        <f t="shared" si="0"/>
        <v>0</v>
      </c>
      <c r="I5" s="66"/>
      <c r="J5" s="65"/>
      <c r="K5" s="65">
        <f>G5+J5</f>
        <v>0</v>
      </c>
      <c r="L5" s="65">
        <f t="shared" si="1"/>
        <v>0</v>
      </c>
      <c r="M5" s="64">
        <f>F5-K5</f>
        <v>71800</v>
      </c>
      <c r="N5" s="65">
        <f t="shared" si="2"/>
        <v>100</v>
      </c>
      <c r="O5" s="67"/>
    </row>
    <row r="6" spans="1:15" ht="21" customHeight="1">
      <c r="A6" s="70"/>
      <c r="B6" s="70"/>
      <c r="C6" s="71"/>
      <c r="D6" s="72" t="s">
        <v>50</v>
      </c>
      <c r="E6" s="73"/>
      <c r="F6" s="73">
        <f>SUM(F4:F5)</f>
        <v>92600</v>
      </c>
      <c r="G6" s="73">
        <f>SUM(G4:G4)</f>
        <v>3200</v>
      </c>
      <c r="H6" s="73">
        <f>G6*100/F6</f>
        <v>3.4557235421166306</v>
      </c>
      <c r="I6" s="74">
        <f>SUM(I4:I4)</f>
        <v>0</v>
      </c>
      <c r="J6" s="73">
        <f>SUM(J4:J4)</f>
        <v>0</v>
      </c>
      <c r="K6" s="73">
        <f>SUM(K4:K5)</f>
        <v>3200</v>
      </c>
      <c r="L6" s="73">
        <f t="shared" si="1"/>
        <v>3.4557235421166306</v>
      </c>
      <c r="M6" s="73">
        <f>SUM(M4:M5)</f>
        <v>89400</v>
      </c>
      <c r="N6" s="73">
        <f t="shared" si="2"/>
        <v>96.54427645788337</v>
      </c>
      <c r="O6" s="75"/>
    </row>
    <row r="7" spans="1:15" ht="43.5">
      <c r="A7" s="76">
        <v>2</v>
      </c>
      <c r="B7" s="77" t="s">
        <v>51</v>
      </c>
      <c r="C7" s="78" t="s">
        <v>52</v>
      </c>
      <c r="D7" s="79" t="s">
        <v>53</v>
      </c>
      <c r="E7" s="63" t="s">
        <v>47</v>
      </c>
      <c r="F7" s="80">
        <v>381880</v>
      </c>
      <c r="G7" s="81">
        <v>153640</v>
      </c>
      <c r="H7" s="64">
        <f>G7*100/F7</f>
        <v>40.232533780245106</v>
      </c>
      <c r="I7" s="82"/>
      <c r="J7" s="83"/>
      <c r="K7" s="64">
        <f>G7+J7</f>
        <v>153640</v>
      </c>
      <c r="L7" s="64">
        <f>K7*100/F7</f>
        <v>40.232533780245106</v>
      </c>
      <c r="M7" s="64">
        <f>F7-K7</f>
        <v>228240</v>
      </c>
      <c r="N7" s="64">
        <f>M7*100/F7</f>
        <v>59.767466219754894</v>
      </c>
      <c r="O7" s="75"/>
    </row>
    <row r="8" spans="1:15" ht="43.5">
      <c r="A8" s="76"/>
      <c r="B8" s="77"/>
      <c r="C8" s="84" t="s">
        <v>54</v>
      </c>
      <c r="D8" s="79" t="s">
        <v>55</v>
      </c>
      <c r="E8" s="63" t="s">
        <v>47</v>
      </c>
      <c r="F8" s="80">
        <v>67600</v>
      </c>
      <c r="G8" s="81">
        <v>0</v>
      </c>
      <c r="H8" s="64">
        <f>G8*100/F8</f>
        <v>0</v>
      </c>
      <c r="I8" s="82"/>
      <c r="J8" s="83"/>
      <c r="K8" s="64">
        <f>G8+J8</f>
        <v>0</v>
      </c>
      <c r="L8" s="64">
        <f>K8*100/F8</f>
        <v>0</v>
      </c>
      <c r="M8" s="64">
        <f>F8-K8</f>
        <v>67600</v>
      </c>
      <c r="N8" s="64">
        <f>M8*100/F8</f>
        <v>100</v>
      </c>
      <c r="O8" s="75"/>
    </row>
    <row r="9" spans="1:15" ht="37.5">
      <c r="A9" s="76"/>
      <c r="B9" s="77"/>
      <c r="C9" s="84"/>
      <c r="D9" s="85" t="s">
        <v>56</v>
      </c>
      <c r="E9" s="63" t="s">
        <v>47</v>
      </c>
      <c r="F9" s="80">
        <v>179160</v>
      </c>
      <c r="G9" s="81">
        <v>0</v>
      </c>
      <c r="H9" s="64">
        <f>G9*100/F9</f>
        <v>0</v>
      </c>
      <c r="I9" s="82"/>
      <c r="J9" s="83"/>
      <c r="K9" s="64">
        <f>G9+J9</f>
        <v>0</v>
      </c>
      <c r="L9" s="64">
        <f>K9*100/F9</f>
        <v>0</v>
      </c>
      <c r="M9" s="64">
        <f>F9-K9</f>
        <v>179160</v>
      </c>
      <c r="N9" s="64">
        <f>M9*100/F9</f>
        <v>100</v>
      </c>
      <c r="O9" s="75"/>
    </row>
    <row r="10" spans="1:15" ht="22.5" thickBot="1">
      <c r="A10" s="86"/>
      <c r="B10" s="86"/>
      <c r="C10" s="71"/>
      <c r="D10" s="72" t="s">
        <v>50</v>
      </c>
      <c r="E10" s="73"/>
      <c r="F10" s="73">
        <f>SUM(F7:F9)</f>
        <v>628640</v>
      </c>
      <c r="G10" s="73">
        <f>SUM(G7:G9)</f>
        <v>153640</v>
      </c>
      <c r="H10" s="73">
        <f t="shared" si="0"/>
        <v>24.440061084245354</v>
      </c>
      <c r="I10" s="74">
        <f>SUM(I7:I7)</f>
        <v>0</v>
      </c>
      <c r="J10" s="74">
        <f>SUM(J4:J4)</f>
        <v>0</v>
      </c>
      <c r="K10" s="73">
        <f>SUM(K7:K9)</f>
        <v>153640</v>
      </c>
      <c r="L10" s="73">
        <f t="shared" si="1"/>
        <v>24.440061084245354</v>
      </c>
      <c r="M10" s="73">
        <f>SUM(M7:M9)</f>
        <v>475000</v>
      </c>
      <c r="N10" s="73">
        <f t="shared" si="2"/>
        <v>75.559938915754643</v>
      </c>
      <c r="O10" s="75"/>
    </row>
    <row r="11" spans="1:15">
      <c r="A11" s="60">
        <v>3</v>
      </c>
      <c r="B11" s="87" t="s">
        <v>57</v>
      </c>
      <c r="C11" s="88" t="s">
        <v>58</v>
      </c>
      <c r="D11" s="89" t="s">
        <v>59</v>
      </c>
      <c r="E11" s="90" t="s">
        <v>60</v>
      </c>
      <c r="F11" s="90">
        <v>166535</v>
      </c>
      <c r="G11" s="64"/>
      <c r="H11" s="64"/>
      <c r="I11" s="64"/>
      <c r="J11" s="83"/>
      <c r="K11" s="64">
        <f>G11+J11</f>
        <v>0</v>
      </c>
      <c r="L11" s="64">
        <f t="shared" si="1"/>
        <v>0</v>
      </c>
      <c r="M11" s="64">
        <f>F11-K11</f>
        <v>166535</v>
      </c>
      <c r="N11" s="64">
        <f t="shared" si="2"/>
        <v>100</v>
      </c>
      <c r="O11" s="75"/>
    </row>
    <row r="12" spans="1:15">
      <c r="A12" s="68"/>
      <c r="B12" s="91"/>
      <c r="C12" s="92"/>
      <c r="D12" s="93"/>
      <c r="E12" s="63" t="s">
        <v>47</v>
      </c>
      <c r="F12" s="90">
        <v>21005</v>
      </c>
      <c r="G12" s="64"/>
      <c r="H12" s="64"/>
      <c r="I12" s="64"/>
      <c r="J12" s="83"/>
      <c r="K12" s="64">
        <f>G12+J12</f>
        <v>0</v>
      </c>
      <c r="L12" s="64">
        <f t="shared" si="1"/>
        <v>0</v>
      </c>
      <c r="M12" s="64">
        <f>F12-K12</f>
        <v>21005</v>
      </c>
      <c r="N12" s="64">
        <f t="shared" si="2"/>
        <v>100</v>
      </c>
      <c r="O12" s="75"/>
    </row>
    <row r="13" spans="1:15" ht="43.5">
      <c r="A13" s="68"/>
      <c r="B13" s="91"/>
      <c r="C13" s="94"/>
      <c r="D13" s="95" t="s">
        <v>61</v>
      </c>
      <c r="E13" s="90" t="s">
        <v>62</v>
      </c>
      <c r="F13" s="90">
        <v>15340</v>
      </c>
      <c r="G13" s="81">
        <v>0</v>
      </c>
      <c r="H13" s="64">
        <f>G13*100/F13</f>
        <v>0</v>
      </c>
      <c r="I13" s="82"/>
      <c r="J13" s="83"/>
      <c r="K13" s="64">
        <f>G13+J13</f>
        <v>0</v>
      </c>
      <c r="L13" s="64">
        <f>K13*100/F13</f>
        <v>0</v>
      </c>
      <c r="M13" s="64">
        <f>F13-K13</f>
        <v>15340</v>
      </c>
      <c r="N13" s="64">
        <f>M13*100/F13</f>
        <v>100</v>
      </c>
      <c r="O13" s="75"/>
    </row>
    <row r="14" spans="1:15" ht="21" customHeight="1">
      <c r="A14" s="70"/>
      <c r="B14" s="86"/>
      <c r="C14" s="71"/>
      <c r="D14" s="72"/>
      <c r="E14" s="73"/>
      <c r="F14" s="73">
        <f>SUM(F11:F13)</f>
        <v>202880</v>
      </c>
      <c r="G14" s="73"/>
      <c r="H14" s="73">
        <f>G14*100/F14</f>
        <v>0</v>
      </c>
      <c r="I14" s="74">
        <f>SUM(I7:I7)</f>
        <v>0</v>
      </c>
      <c r="J14" s="74"/>
      <c r="K14" s="73">
        <f>SUM(K11:K13)</f>
        <v>0</v>
      </c>
      <c r="L14" s="73">
        <f t="shared" si="1"/>
        <v>0</v>
      </c>
      <c r="M14" s="73">
        <f>SUM(M11:M13)</f>
        <v>202880</v>
      </c>
      <c r="N14" s="73">
        <f t="shared" si="2"/>
        <v>100</v>
      </c>
      <c r="O14" s="75"/>
    </row>
    <row r="15" spans="1:15">
      <c r="A15" s="96">
        <v>4</v>
      </c>
      <c r="B15" s="97" t="s">
        <v>63</v>
      </c>
      <c r="C15" s="98"/>
      <c r="D15" s="99"/>
      <c r="E15" s="90"/>
      <c r="F15" s="100"/>
      <c r="G15" s="101"/>
      <c r="H15" s="102"/>
      <c r="I15" s="102"/>
      <c r="J15" s="102"/>
      <c r="K15" s="102"/>
      <c r="L15" s="102"/>
      <c r="M15" s="102"/>
      <c r="N15" s="102"/>
      <c r="O15" s="102"/>
    </row>
    <row r="16" spans="1:15">
      <c r="A16" s="86"/>
      <c r="B16" s="103"/>
      <c r="C16" s="104"/>
      <c r="D16" s="71" t="s">
        <v>50</v>
      </c>
      <c r="E16" s="105"/>
      <c r="F16" s="106">
        <f>SUM(F15)</f>
        <v>0</v>
      </c>
      <c r="G16" s="106"/>
      <c r="H16" s="73"/>
      <c r="I16" s="74"/>
      <c r="J16" s="74"/>
      <c r="K16" s="73">
        <f>SUM(K15)</f>
        <v>0</v>
      </c>
      <c r="L16" s="73"/>
      <c r="M16" s="73">
        <f>SUM(M15)</f>
        <v>0</v>
      </c>
      <c r="N16" s="73"/>
      <c r="O16" s="75"/>
    </row>
    <row r="17" spans="1:15" s="109" customFormat="1" ht="43.5">
      <c r="A17" s="107">
        <v>5</v>
      </c>
      <c r="B17" s="107" t="s">
        <v>64</v>
      </c>
      <c r="C17" s="108" t="s">
        <v>65</v>
      </c>
      <c r="D17" s="85" t="s">
        <v>66</v>
      </c>
      <c r="E17" s="63" t="s">
        <v>47</v>
      </c>
      <c r="F17" s="90">
        <v>300000</v>
      </c>
      <c r="G17" s="100">
        <v>33000</v>
      </c>
      <c r="H17" s="65">
        <f>G17*100/F17</f>
        <v>11</v>
      </c>
      <c r="I17" s="66"/>
      <c r="J17" s="65">
        <v>0</v>
      </c>
      <c r="K17" s="65">
        <f>G17+J17</f>
        <v>33000</v>
      </c>
      <c r="L17" s="65">
        <f>K17*100/F17</f>
        <v>11</v>
      </c>
      <c r="M17" s="65">
        <f>F17-K17</f>
        <v>267000</v>
      </c>
      <c r="N17" s="65">
        <f>M17*100/F17</f>
        <v>89</v>
      </c>
      <c r="O17" s="75"/>
    </row>
    <row r="18" spans="1:15" s="109" customFormat="1" ht="72.75" customHeight="1">
      <c r="A18" s="86"/>
      <c r="B18" s="86"/>
      <c r="C18" s="110" t="s">
        <v>67</v>
      </c>
      <c r="D18" s="111" t="s">
        <v>68</v>
      </c>
      <c r="E18" s="112"/>
      <c r="F18" s="113">
        <v>531000</v>
      </c>
      <c r="G18" s="100">
        <v>0</v>
      </c>
      <c r="H18" s="65">
        <f>G18*100/F18</f>
        <v>0</v>
      </c>
      <c r="I18" s="66"/>
      <c r="J18" s="65">
        <v>0</v>
      </c>
      <c r="K18" s="65">
        <v>0</v>
      </c>
      <c r="L18" s="65">
        <f>K18*100/F18</f>
        <v>0</v>
      </c>
      <c r="M18" s="65">
        <f>F18-K18</f>
        <v>531000</v>
      </c>
      <c r="N18" s="65">
        <f>M18*100/F18</f>
        <v>100</v>
      </c>
      <c r="O18" s="75"/>
    </row>
    <row r="19" spans="1:15">
      <c r="A19" s="114"/>
      <c r="B19" s="114"/>
      <c r="C19" s="104"/>
      <c r="D19" s="72" t="s">
        <v>50</v>
      </c>
      <c r="E19" s="105"/>
      <c r="F19" s="106">
        <f>SUM(F17:F18)</f>
        <v>831000</v>
      </c>
      <c r="G19" s="106">
        <f>SUM(G17:G18)</f>
        <v>33000</v>
      </c>
      <c r="H19" s="73">
        <f t="shared" ref="H19" si="3">G19*100/F19</f>
        <v>3.9711191335740073</v>
      </c>
      <c r="I19" s="74">
        <f>SUM(I17:I17)</f>
        <v>0</v>
      </c>
      <c r="J19" s="73">
        <f>SUM(J17:J17)</f>
        <v>0</v>
      </c>
      <c r="K19" s="73">
        <f>SUM(K17:K18)</f>
        <v>33000</v>
      </c>
      <c r="L19" s="73">
        <f t="shared" si="1"/>
        <v>3.9711191335740073</v>
      </c>
      <c r="M19" s="73">
        <f>SUM(M17:M18)</f>
        <v>798000</v>
      </c>
      <c r="N19" s="73">
        <f t="shared" si="2"/>
        <v>96.028880866425993</v>
      </c>
      <c r="O19" s="115"/>
    </row>
    <row r="20" spans="1:15" s="109" customFormat="1">
      <c r="A20" s="60">
        <v>6</v>
      </c>
      <c r="B20" s="60" t="s">
        <v>69</v>
      </c>
      <c r="C20" s="116" t="s">
        <v>70</v>
      </c>
      <c r="D20" s="117" t="s">
        <v>71</v>
      </c>
      <c r="E20" s="118"/>
      <c r="F20" s="114"/>
      <c r="G20" s="119"/>
      <c r="H20" s="65"/>
      <c r="I20" s="82"/>
      <c r="J20" s="82"/>
      <c r="K20" s="102"/>
      <c r="L20" s="102"/>
      <c r="M20" s="102"/>
      <c r="N20" s="102"/>
      <c r="O20" s="115"/>
    </row>
    <row r="21" spans="1:15" s="109" customFormat="1" ht="21.75" customHeight="1">
      <c r="A21" s="68"/>
      <c r="B21" s="68"/>
      <c r="C21" s="120"/>
      <c r="D21" s="114" t="s">
        <v>72</v>
      </c>
      <c r="E21" s="107" t="s">
        <v>73</v>
      </c>
      <c r="F21" s="119">
        <v>183450</v>
      </c>
      <c r="G21" s="65">
        <v>32400</v>
      </c>
      <c r="H21" s="65">
        <f>G21*100/F21</f>
        <v>17.661488143908421</v>
      </c>
      <c r="I21" s="82"/>
      <c r="J21" s="82"/>
      <c r="K21" s="65">
        <f>G21+J21</f>
        <v>32400</v>
      </c>
      <c r="L21" s="65">
        <f>K21*100/F21</f>
        <v>17.661488143908421</v>
      </c>
      <c r="M21" s="64">
        <f>F21-K21</f>
        <v>151050</v>
      </c>
      <c r="N21" s="65">
        <f>M21*100/F21</f>
        <v>82.338511856091571</v>
      </c>
      <c r="O21" s="115"/>
    </row>
    <row r="22" spans="1:15" s="109" customFormat="1" ht="21.75" customHeight="1">
      <c r="A22" s="68"/>
      <c r="B22" s="68"/>
      <c r="C22" s="121"/>
      <c r="D22" s="114" t="s">
        <v>74</v>
      </c>
      <c r="E22" s="107" t="s">
        <v>75</v>
      </c>
      <c r="F22" s="119">
        <v>68600</v>
      </c>
      <c r="G22" s="65">
        <v>0</v>
      </c>
      <c r="H22" s="65">
        <f t="shared" ref="H22:H42" si="4">G22*100/F22</f>
        <v>0</v>
      </c>
      <c r="I22" s="82"/>
      <c r="J22" s="82"/>
      <c r="K22" s="65">
        <f t="shared" ref="K22:K30" si="5">G22+J22</f>
        <v>0</v>
      </c>
      <c r="L22" s="65">
        <f t="shared" ref="L22:L60" si="6">K22*100/F22</f>
        <v>0</v>
      </c>
      <c r="M22" s="64">
        <f t="shared" ref="M22:M30" si="7">F22-K22</f>
        <v>68600</v>
      </c>
      <c r="N22" s="65">
        <f t="shared" ref="N22:N60" si="8">M22*100/F22</f>
        <v>100</v>
      </c>
      <c r="O22" s="115"/>
    </row>
    <row r="23" spans="1:15" s="109" customFormat="1" ht="43.5">
      <c r="A23" s="68"/>
      <c r="B23" s="68"/>
      <c r="C23" s="122" t="s">
        <v>76</v>
      </c>
      <c r="D23" s="62" t="s">
        <v>77</v>
      </c>
      <c r="E23" s="107" t="s">
        <v>78</v>
      </c>
      <c r="F23" s="119">
        <v>20000</v>
      </c>
      <c r="G23" s="65">
        <v>0</v>
      </c>
      <c r="H23" s="65">
        <f t="shared" si="4"/>
        <v>0</v>
      </c>
      <c r="I23" s="82"/>
      <c r="J23" s="82"/>
      <c r="K23" s="65">
        <f t="shared" si="5"/>
        <v>0</v>
      </c>
      <c r="L23" s="65">
        <f t="shared" si="6"/>
        <v>0</v>
      </c>
      <c r="M23" s="64">
        <f t="shared" si="7"/>
        <v>20000</v>
      </c>
      <c r="N23" s="65">
        <f t="shared" si="8"/>
        <v>100</v>
      </c>
      <c r="O23" s="115"/>
    </row>
    <row r="24" spans="1:15" s="109" customFormat="1" ht="43.5">
      <c r="A24" s="68"/>
      <c r="B24" s="68"/>
      <c r="C24" s="122" t="s">
        <v>79</v>
      </c>
      <c r="D24" s="79" t="s">
        <v>80</v>
      </c>
      <c r="E24" s="107"/>
      <c r="F24" s="119"/>
      <c r="G24" s="65"/>
      <c r="H24" s="65"/>
      <c r="I24" s="82"/>
      <c r="J24" s="82"/>
      <c r="K24" s="65"/>
      <c r="L24" s="65"/>
      <c r="M24" s="64"/>
      <c r="N24" s="65"/>
      <c r="O24" s="115"/>
    </row>
    <row r="25" spans="1:15" s="109" customFormat="1">
      <c r="A25" s="68"/>
      <c r="B25" s="68"/>
      <c r="C25" s="123"/>
      <c r="D25" s="79" t="s">
        <v>81</v>
      </c>
      <c r="E25" s="107" t="s">
        <v>82</v>
      </c>
      <c r="F25" s="119">
        <v>4400</v>
      </c>
      <c r="G25" s="65">
        <v>0</v>
      </c>
      <c r="H25" s="65">
        <f t="shared" ref="H25:H26" si="9">G25*100/F25</f>
        <v>0</v>
      </c>
      <c r="I25" s="82"/>
      <c r="J25" s="82"/>
      <c r="K25" s="65">
        <f t="shared" ref="K25:K26" si="10">G25+J25</f>
        <v>0</v>
      </c>
      <c r="L25" s="65">
        <f t="shared" ref="L25:L26" si="11">K25*100/F25</f>
        <v>0</v>
      </c>
      <c r="M25" s="64">
        <f t="shared" ref="M25:M26" si="12">F25-K25</f>
        <v>4400</v>
      </c>
      <c r="N25" s="65">
        <f t="shared" ref="N25:N26" si="13">M25*100/F25</f>
        <v>100</v>
      </c>
      <c r="O25" s="115"/>
    </row>
    <row r="26" spans="1:15" s="109" customFormat="1">
      <c r="A26" s="68"/>
      <c r="B26" s="68"/>
      <c r="C26" s="124"/>
      <c r="D26" s="62" t="s">
        <v>83</v>
      </c>
      <c r="E26" s="107" t="s">
        <v>84</v>
      </c>
      <c r="F26" s="119">
        <v>48440</v>
      </c>
      <c r="G26" s="65">
        <v>0</v>
      </c>
      <c r="H26" s="65">
        <f t="shared" si="9"/>
        <v>0</v>
      </c>
      <c r="I26" s="82"/>
      <c r="J26" s="82"/>
      <c r="K26" s="65">
        <f t="shared" si="10"/>
        <v>0</v>
      </c>
      <c r="L26" s="65">
        <f t="shared" si="11"/>
        <v>0</v>
      </c>
      <c r="M26" s="64">
        <f t="shared" si="12"/>
        <v>48440</v>
      </c>
      <c r="N26" s="65">
        <f t="shared" si="13"/>
        <v>100</v>
      </c>
      <c r="O26" s="115"/>
    </row>
    <row r="27" spans="1:15" s="109" customFormat="1" ht="21.75" customHeight="1">
      <c r="A27" s="68"/>
      <c r="B27" s="68"/>
      <c r="C27" s="116" t="s">
        <v>85</v>
      </c>
      <c r="D27" s="62" t="s">
        <v>86</v>
      </c>
      <c r="E27" s="107"/>
      <c r="F27" s="119"/>
      <c r="G27" s="65"/>
      <c r="H27" s="65"/>
      <c r="I27" s="82"/>
      <c r="J27" s="82"/>
      <c r="K27" s="65"/>
      <c r="L27" s="65"/>
      <c r="M27" s="64"/>
      <c r="N27" s="65"/>
      <c r="O27" s="115"/>
    </row>
    <row r="28" spans="1:15" s="109" customFormat="1">
      <c r="A28" s="68"/>
      <c r="B28" s="68"/>
      <c r="C28" s="120"/>
      <c r="D28" s="62" t="s">
        <v>87</v>
      </c>
      <c r="E28" s="107" t="s">
        <v>78</v>
      </c>
      <c r="F28" s="119">
        <v>22700</v>
      </c>
      <c r="G28" s="65">
        <v>0</v>
      </c>
      <c r="H28" s="65">
        <f t="shared" ref="H28:H29" si="14">G28*100/F28</f>
        <v>0</v>
      </c>
      <c r="I28" s="82"/>
      <c r="J28" s="82"/>
      <c r="K28" s="65">
        <f t="shared" ref="K28:K29" si="15">G28+J28</f>
        <v>0</v>
      </c>
      <c r="L28" s="65">
        <f t="shared" ref="L28:L29" si="16">K28*100/F28</f>
        <v>0</v>
      </c>
      <c r="M28" s="64">
        <f t="shared" ref="M28:M29" si="17">F28-K28</f>
        <v>22700</v>
      </c>
      <c r="N28" s="65">
        <f t="shared" ref="N28:N29" si="18">M28*100/F28</f>
        <v>100</v>
      </c>
      <c r="O28" s="115"/>
    </row>
    <row r="29" spans="1:15" s="109" customFormat="1">
      <c r="A29" s="68"/>
      <c r="B29" s="68"/>
      <c r="C29" s="121"/>
      <c r="D29" s="62" t="s">
        <v>88</v>
      </c>
      <c r="E29" s="107" t="s">
        <v>47</v>
      </c>
      <c r="F29" s="119">
        <v>13600</v>
      </c>
      <c r="G29" s="65">
        <v>0</v>
      </c>
      <c r="H29" s="65">
        <f t="shared" si="14"/>
        <v>0</v>
      </c>
      <c r="I29" s="82"/>
      <c r="J29" s="82"/>
      <c r="K29" s="65">
        <f t="shared" si="15"/>
        <v>0</v>
      </c>
      <c r="L29" s="65">
        <f t="shared" si="16"/>
        <v>0</v>
      </c>
      <c r="M29" s="64">
        <f t="shared" si="17"/>
        <v>13600</v>
      </c>
      <c r="N29" s="65">
        <f t="shared" si="18"/>
        <v>100</v>
      </c>
      <c r="O29" s="115"/>
    </row>
    <row r="30" spans="1:15" s="109" customFormat="1" ht="43.5">
      <c r="A30" s="68"/>
      <c r="B30" s="68"/>
      <c r="C30" s="122" t="s">
        <v>89</v>
      </c>
      <c r="D30" s="125" t="s">
        <v>90</v>
      </c>
      <c r="E30" s="107" t="s">
        <v>91</v>
      </c>
      <c r="F30" s="119">
        <v>64190</v>
      </c>
      <c r="G30" s="65">
        <v>0</v>
      </c>
      <c r="H30" s="65">
        <f t="shared" si="4"/>
        <v>0</v>
      </c>
      <c r="I30" s="82"/>
      <c r="J30" s="82"/>
      <c r="K30" s="65">
        <f t="shared" si="5"/>
        <v>0</v>
      </c>
      <c r="L30" s="65">
        <f t="shared" si="6"/>
        <v>0</v>
      </c>
      <c r="M30" s="64">
        <f t="shared" si="7"/>
        <v>64190</v>
      </c>
      <c r="N30" s="65">
        <f t="shared" si="8"/>
        <v>100</v>
      </c>
      <c r="O30" s="115"/>
    </row>
    <row r="31" spans="1:15">
      <c r="A31" s="70"/>
      <c r="B31" s="70"/>
      <c r="C31" s="126"/>
      <c r="D31" s="127" t="s">
        <v>50</v>
      </c>
      <c r="E31" s="128"/>
      <c r="F31" s="129">
        <f>SUM(F21:F30)</f>
        <v>425380</v>
      </c>
      <c r="G31" s="129">
        <f>SUM(G21:G30)</f>
        <v>32400</v>
      </c>
      <c r="H31" s="73">
        <f t="shared" si="4"/>
        <v>7.6167191687432414</v>
      </c>
      <c r="I31" s="74">
        <f>SUM(I20:I20)</f>
        <v>0</v>
      </c>
      <c r="J31" s="73">
        <f>SUM(J19:J20)</f>
        <v>0</v>
      </c>
      <c r="K31" s="73">
        <f>SUM(K21:K30)</f>
        <v>32400</v>
      </c>
      <c r="L31" s="73">
        <f t="shared" si="6"/>
        <v>7.6167191687432414</v>
      </c>
      <c r="M31" s="73">
        <f>SUM(M21:M30)</f>
        <v>392980</v>
      </c>
      <c r="N31" s="73">
        <f t="shared" si="8"/>
        <v>92.383280831256755</v>
      </c>
      <c r="O31" s="115"/>
    </row>
    <row r="32" spans="1:15" s="109" customFormat="1" ht="45" customHeight="1">
      <c r="A32" s="96">
        <v>7</v>
      </c>
      <c r="B32" s="116" t="s">
        <v>92</v>
      </c>
      <c r="C32" s="130" t="s">
        <v>93</v>
      </c>
      <c r="D32" s="130" t="s">
        <v>94</v>
      </c>
      <c r="E32" s="90" t="s">
        <v>75</v>
      </c>
      <c r="F32" s="80">
        <v>59100</v>
      </c>
      <c r="G32" s="131">
        <v>58620</v>
      </c>
      <c r="H32" s="65">
        <f>G32*100/F32</f>
        <v>99.187817258883243</v>
      </c>
      <c r="I32" s="82"/>
      <c r="J32" s="132"/>
      <c r="K32" s="65">
        <f t="shared" ref="K32:K37" si="19">G32+J32</f>
        <v>58620</v>
      </c>
      <c r="L32" s="133">
        <f t="shared" si="6"/>
        <v>99.187817258883243</v>
      </c>
      <c r="M32" s="64">
        <f t="shared" ref="M32:M37" si="20">F32-K32</f>
        <v>480</v>
      </c>
      <c r="N32" s="65">
        <f t="shared" si="8"/>
        <v>0.81218274111675126</v>
      </c>
      <c r="O32" s="134"/>
    </row>
    <row r="33" spans="1:15" s="109" customFormat="1" ht="43.5">
      <c r="A33" s="76"/>
      <c r="B33" s="120"/>
      <c r="C33" s="130" t="s">
        <v>95</v>
      </c>
      <c r="D33" s="135" t="s">
        <v>96</v>
      </c>
      <c r="E33" s="90" t="s">
        <v>91</v>
      </c>
      <c r="F33" s="100">
        <v>20000</v>
      </c>
      <c r="G33" s="131">
        <v>20000</v>
      </c>
      <c r="H33" s="65">
        <f t="shared" ref="H33" si="21">G33*100/F33</f>
        <v>100</v>
      </c>
      <c r="I33" s="82"/>
      <c r="J33" s="132"/>
      <c r="K33" s="65">
        <f t="shared" si="19"/>
        <v>20000</v>
      </c>
      <c r="L33" s="133">
        <f t="shared" si="6"/>
        <v>100</v>
      </c>
      <c r="M33" s="64">
        <f t="shared" si="20"/>
        <v>0</v>
      </c>
      <c r="N33" s="65">
        <f t="shared" si="8"/>
        <v>0</v>
      </c>
      <c r="O33" s="134"/>
    </row>
    <row r="34" spans="1:15" s="109" customFormat="1">
      <c r="A34" s="76"/>
      <c r="B34" s="120"/>
      <c r="C34" s="116" t="s">
        <v>97</v>
      </c>
      <c r="D34" s="136" t="s">
        <v>98</v>
      </c>
      <c r="E34" s="90" t="s">
        <v>99</v>
      </c>
      <c r="F34" s="100">
        <v>962680</v>
      </c>
      <c r="G34" s="131">
        <v>276878</v>
      </c>
      <c r="H34" s="65">
        <f t="shared" si="4"/>
        <v>28.761166742842896</v>
      </c>
      <c r="I34" s="82"/>
      <c r="J34" s="132"/>
      <c r="K34" s="65">
        <f t="shared" si="19"/>
        <v>276878</v>
      </c>
      <c r="L34" s="133">
        <f t="shared" si="6"/>
        <v>28.761166742842896</v>
      </c>
      <c r="M34" s="64">
        <f t="shared" si="20"/>
        <v>685802</v>
      </c>
      <c r="N34" s="65">
        <f t="shared" si="8"/>
        <v>71.238833257157097</v>
      </c>
      <c r="O34" s="134"/>
    </row>
    <row r="35" spans="1:15" s="109" customFormat="1">
      <c r="A35" s="76"/>
      <c r="B35" s="137"/>
      <c r="C35" s="121"/>
      <c r="D35" s="138"/>
      <c r="E35" s="90" t="s">
        <v>100</v>
      </c>
      <c r="F35" s="100">
        <v>402000</v>
      </c>
      <c r="G35" s="131">
        <v>24800</v>
      </c>
      <c r="H35" s="65">
        <f t="shared" si="4"/>
        <v>6.1691542288557217</v>
      </c>
      <c r="I35" s="82"/>
      <c r="J35" s="132"/>
      <c r="K35" s="65">
        <f t="shared" si="19"/>
        <v>24800</v>
      </c>
      <c r="L35" s="133">
        <f t="shared" si="6"/>
        <v>6.1691542288557217</v>
      </c>
      <c r="M35" s="64">
        <f t="shared" si="20"/>
        <v>377200</v>
      </c>
      <c r="N35" s="65">
        <f t="shared" si="8"/>
        <v>93.830845771144283</v>
      </c>
      <c r="O35" s="134"/>
    </row>
    <row r="36" spans="1:15" s="109" customFormat="1">
      <c r="A36" s="76"/>
      <c r="B36" s="137"/>
      <c r="C36" s="130"/>
      <c r="D36" s="130"/>
      <c r="E36" s="90" t="s">
        <v>99</v>
      </c>
      <c r="F36" s="80">
        <f>2510600-962680</f>
        <v>1547920</v>
      </c>
      <c r="G36" s="131">
        <v>0</v>
      </c>
      <c r="H36" s="65">
        <f t="shared" si="4"/>
        <v>0</v>
      </c>
      <c r="I36" s="82"/>
      <c r="J36" s="132"/>
      <c r="K36" s="65">
        <f t="shared" si="19"/>
        <v>0</v>
      </c>
      <c r="L36" s="133">
        <f t="shared" si="6"/>
        <v>0</v>
      </c>
      <c r="M36" s="64">
        <f t="shared" si="20"/>
        <v>1547920</v>
      </c>
      <c r="N36" s="65">
        <f t="shared" si="8"/>
        <v>100</v>
      </c>
      <c r="O36" s="134"/>
    </row>
    <row r="37" spans="1:15" s="109" customFormat="1" ht="43.5">
      <c r="A37" s="76"/>
      <c r="B37" s="137"/>
      <c r="C37" s="130" t="s">
        <v>101</v>
      </c>
      <c r="D37" s="139" t="s">
        <v>102</v>
      </c>
      <c r="E37" s="90" t="s">
        <v>91</v>
      </c>
      <c r="F37" s="80">
        <v>41540</v>
      </c>
      <c r="G37" s="131">
        <v>0</v>
      </c>
      <c r="H37" s="65">
        <f t="shared" si="4"/>
        <v>0</v>
      </c>
      <c r="I37" s="82"/>
      <c r="J37" s="132"/>
      <c r="K37" s="65">
        <f t="shared" si="19"/>
        <v>0</v>
      </c>
      <c r="L37" s="133">
        <f t="shared" si="6"/>
        <v>0</v>
      </c>
      <c r="M37" s="64">
        <f t="shared" si="20"/>
        <v>41540</v>
      </c>
      <c r="N37" s="65">
        <f t="shared" si="8"/>
        <v>100</v>
      </c>
      <c r="O37" s="134"/>
    </row>
    <row r="38" spans="1:15" s="109" customFormat="1">
      <c r="A38" s="76"/>
      <c r="B38" s="137"/>
      <c r="C38" s="116" t="s">
        <v>70</v>
      </c>
      <c r="D38" s="117" t="s">
        <v>71</v>
      </c>
      <c r="E38" s="118"/>
      <c r="F38" s="80"/>
      <c r="G38" s="131"/>
      <c r="H38" s="65"/>
      <c r="I38" s="82"/>
      <c r="J38" s="132"/>
      <c r="K38" s="65"/>
      <c r="L38" s="133"/>
      <c r="M38" s="64"/>
      <c r="N38" s="65"/>
      <c r="O38" s="134"/>
    </row>
    <row r="39" spans="1:15" s="109" customFormat="1">
      <c r="A39" s="76"/>
      <c r="B39" s="137"/>
      <c r="C39" s="121"/>
      <c r="D39" s="114" t="s">
        <v>103</v>
      </c>
      <c r="E39" s="107" t="s">
        <v>104</v>
      </c>
      <c r="F39" s="119">
        <v>4320</v>
      </c>
      <c r="G39" s="65">
        <v>0</v>
      </c>
      <c r="H39" s="65">
        <f>G39*100/F39</f>
        <v>0</v>
      </c>
      <c r="I39" s="82"/>
      <c r="J39" s="82"/>
      <c r="K39" s="65">
        <f>G39+J39</f>
        <v>0</v>
      </c>
      <c r="L39" s="65">
        <f>K39*100/F39</f>
        <v>0</v>
      </c>
      <c r="M39" s="64">
        <f>F39-K39</f>
        <v>4320</v>
      </c>
      <c r="N39" s="65">
        <f>M39*100/F39</f>
        <v>100</v>
      </c>
      <c r="O39" s="134"/>
    </row>
    <row r="40" spans="1:15" s="109" customFormat="1" ht="18.75" customHeight="1">
      <c r="A40" s="86"/>
      <c r="B40" s="103"/>
      <c r="C40" s="104"/>
      <c r="D40" s="140" t="s">
        <v>50</v>
      </c>
      <c r="E40" s="105"/>
      <c r="F40" s="106">
        <f>SUM(F32:F37)</f>
        <v>3033240</v>
      </c>
      <c r="G40" s="106">
        <f>SUM(G32:G37)</f>
        <v>380298</v>
      </c>
      <c r="H40" s="106">
        <f t="shared" si="4"/>
        <v>12.537682478142184</v>
      </c>
      <c r="I40" s="141">
        <f>SUM(I34:I34)</f>
        <v>0</v>
      </c>
      <c r="J40" s="106"/>
      <c r="K40" s="73">
        <f>SUM(K32:K36)</f>
        <v>380298</v>
      </c>
      <c r="L40" s="73">
        <f t="shared" si="6"/>
        <v>12.537682478142184</v>
      </c>
      <c r="M40" s="73">
        <f>SUM(M32:M36)</f>
        <v>2611402</v>
      </c>
      <c r="N40" s="73">
        <f t="shared" si="8"/>
        <v>86.092824834170727</v>
      </c>
      <c r="O40" s="105"/>
    </row>
    <row r="41" spans="1:15" s="146" customFormat="1" ht="43.5">
      <c r="A41" s="76">
        <v>8</v>
      </c>
      <c r="B41" s="96" t="s">
        <v>105</v>
      </c>
      <c r="C41" s="110" t="s">
        <v>106</v>
      </c>
      <c r="D41" s="62" t="s">
        <v>107</v>
      </c>
      <c r="E41" s="63" t="s">
        <v>47</v>
      </c>
      <c r="F41" s="90">
        <v>102800</v>
      </c>
      <c r="G41" s="142">
        <v>1680</v>
      </c>
      <c r="H41" s="143">
        <f>G41*100/F41</f>
        <v>1.6342412451361867</v>
      </c>
      <c r="I41" s="144"/>
      <c r="J41" s="144"/>
      <c r="K41" s="143">
        <f>G41+J41</f>
        <v>1680</v>
      </c>
      <c r="L41" s="143">
        <f>K41*100/F41</f>
        <v>1.6342412451361867</v>
      </c>
      <c r="M41" s="145">
        <f>F41-K41</f>
        <v>101120</v>
      </c>
      <c r="N41" s="145">
        <f>M41*100/F41</f>
        <v>98.365758754863819</v>
      </c>
      <c r="O41" s="67"/>
    </row>
    <row r="42" spans="1:15">
      <c r="A42" s="147"/>
      <c r="B42" s="147"/>
      <c r="C42" s="104"/>
      <c r="D42" s="140" t="s">
        <v>50</v>
      </c>
      <c r="E42" s="104"/>
      <c r="F42" s="129">
        <f>SUM(F41)</f>
        <v>102800</v>
      </c>
      <c r="G42" s="129">
        <f>SUM(G41:G41)</f>
        <v>1680</v>
      </c>
      <c r="H42" s="148">
        <f t="shared" si="4"/>
        <v>1.6342412451361867</v>
      </c>
      <c r="I42" s="149">
        <f>SUM(I41)</f>
        <v>0</v>
      </c>
      <c r="J42" s="149">
        <f>SUM(J41)</f>
        <v>0</v>
      </c>
      <c r="K42" s="148">
        <f>SUM(K41:K41)</f>
        <v>1680</v>
      </c>
      <c r="L42" s="148">
        <f t="shared" si="6"/>
        <v>1.6342412451361867</v>
      </c>
      <c r="M42" s="148">
        <f>SUM(M41)</f>
        <v>101120</v>
      </c>
      <c r="N42" s="148">
        <f t="shared" si="8"/>
        <v>98.365758754863819</v>
      </c>
      <c r="O42" s="148"/>
    </row>
    <row r="43" spans="1:15" s="109" customFormat="1">
      <c r="A43" s="96">
        <v>9</v>
      </c>
      <c r="B43" s="96" t="s">
        <v>108</v>
      </c>
      <c r="C43" s="150" t="s">
        <v>109</v>
      </c>
      <c r="D43" s="151" t="s">
        <v>110</v>
      </c>
      <c r="E43" s="90" t="s">
        <v>91</v>
      </c>
      <c r="F43" s="90">
        <v>145080</v>
      </c>
      <c r="G43" s="131">
        <v>29000</v>
      </c>
      <c r="H43" s="65"/>
      <c r="I43" s="82"/>
      <c r="J43" s="82">
        <v>0</v>
      </c>
      <c r="K43" s="65">
        <f>G43+J43</f>
        <v>29000</v>
      </c>
      <c r="L43" s="65">
        <f t="shared" si="6"/>
        <v>19.988971601874827</v>
      </c>
      <c r="M43" s="65">
        <f t="shared" ref="M43:M44" si="22">F43-K43</f>
        <v>116080</v>
      </c>
      <c r="N43" s="65">
        <f t="shared" si="8"/>
        <v>80.011028398125177</v>
      </c>
      <c r="O43" s="115"/>
    </row>
    <row r="44" spans="1:15" s="109" customFormat="1">
      <c r="A44" s="76"/>
      <c r="B44" s="76"/>
      <c r="C44" s="152"/>
      <c r="D44" s="153"/>
      <c r="E44" s="90" t="s">
        <v>91</v>
      </c>
      <c r="F44" s="154">
        <v>120000</v>
      </c>
      <c r="G44" s="131">
        <v>0</v>
      </c>
      <c r="H44" s="65"/>
      <c r="I44" s="82"/>
      <c r="J44" s="82">
        <v>0</v>
      </c>
      <c r="K44" s="65">
        <f>G44+J44</f>
        <v>0</v>
      </c>
      <c r="L44" s="65">
        <f t="shared" si="6"/>
        <v>0</v>
      </c>
      <c r="M44" s="65">
        <f t="shared" si="22"/>
        <v>120000</v>
      </c>
      <c r="N44" s="65">
        <f t="shared" si="8"/>
        <v>100</v>
      </c>
      <c r="O44" s="115"/>
    </row>
    <row r="45" spans="1:15" s="109" customFormat="1">
      <c r="A45" s="76"/>
      <c r="B45" s="76"/>
      <c r="C45" s="155"/>
      <c r="D45" s="156" t="s">
        <v>111</v>
      </c>
      <c r="E45" s="157"/>
      <c r="F45" s="158">
        <v>177000</v>
      </c>
      <c r="G45" s="159">
        <v>0</v>
      </c>
      <c r="H45" s="66"/>
      <c r="I45" s="82"/>
      <c r="J45" s="82">
        <v>0</v>
      </c>
      <c r="K45" s="66">
        <f>G45+J45</f>
        <v>0</v>
      </c>
      <c r="L45" s="66">
        <f>K45*100/F45</f>
        <v>0</v>
      </c>
      <c r="M45" s="66">
        <f>F45-K45</f>
        <v>177000</v>
      </c>
      <c r="N45" s="66">
        <f>M45*100/F45</f>
        <v>100</v>
      </c>
      <c r="O45" s="115"/>
    </row>
    <row r="46" spans="1:15" s="109" customFormat="1">
      <c r="A46" s="76"/>
      <c r="B46" s="76"/>
      <c r="C46" s="155"/>
      <c r="D46" s="156" t="s">
        <v>112</v>
      </c>
      <c r="E46" s="157" t="s">
        <v>113</v>
      </c>
      <c r="F46" s="158">
        <v>100000</v>
      </c>
      <c r="G46" s="159">
        <v>0</v>
      </c>
      <c r="H46" s="66"/>
      <c r="I46" s="82"/>
      <c r="J46" s="82">
        <v>0</v>
      </c>
      <c r="K46" s="66">
        <f>G46+J46</f>
        <v>0</v>
      </c>
      <c r="L46" s="66">
        <f>K46*100/F46</f>
        <v>0</v>
      </c>
      <c r="M46" s="66">
        <f>F46-K46</f>
        <v>100000</v>
      </c>
      <c r="N46" s="66">
        <f>M46*100/F46</f>
        <v>100</v>
      </c>
      <c r="O46" s="115"/>
    </row>
    <row r="47" spans="1:15">
      <c r="A47" s="160"/>
      <c r="B47" s="161"/>
      <c r="C47" s="162"/>
      <c r="D47" s="163" t="s">
        <v>50</v>
      </c>
      <c r="E47" s="105"/>
      <c r="F47" s="106">
        <f>SUM(F43:F46)</f>
        <v>542080</v>
      </c>
      <c r="G47" s="106">
        <f>SUM(G43:G44)</f>
        <v>29000</v>
      </c>
      <c r="H47" s="73">
        <f>G47*100/F47</f>
        <v>5.3497638724911454</v>
      </c>
      <c r="I47" s="141">
        <f ca="1">SUM(I43:I78)</f>
        <v>0</v>
      </c>
      <c r="J47" s="106">
        <f>SUM(J43:J44)</f>
        <v>0</v>
      </c>
      <c r="K47" s="73">
        <f>SUM(K43:K44)</f>
        <v>29000</v>
      </c>
      <c r="L47" s="73">
        <f t="shared" si="6"/>
        <v>5.3497638724911454</v>
      </c>
      <c r="M47" s="73">
        <f>SUM(M43:M44)</f>
        <v>236080</v>
      </c>
      <c r="N47" s="73">
        <f t="shared" si="8"/>
        <v>43.550767414403779</v>
      </c>
      <c r="O47" s="164"/>
    </row>
    <row r="48" spans="1:15" s="170" customFormat="1">
      <c r="A48" s="165">
        <v>10</v>
      </c>
      <c r="B48" s="166" t="s">
        <v>114</v>
      </c>
      <c r="C48" s="167"/>
      <c r="D48" s="168"/>
      <c r="E48" s="169"/>
      <c r="G48" s="169"/>
      <c r="H48" s="171"/>
      <c r="I48" s="172"/>
      <c r="J48" s="169">
        <v>0</v>
      </c>
      <c r="K48" s="171">
        <f>G48+J48</f>
        <v>0</v>
      </c>
      <c r="L48" s="171" t="e">
        <f>K48*100/E48</f>
        <v>#DIV/0!</v>
      </c>
      <c r="M48" s="171">
        <f>E48-K48</f>
        <v>0</v>
      </c>
      <c r="N48" s="171" t="e">
        <f>M48*100/E48</f>
        <v>#DIV/0!</v>
      </c>
      <c r="O48" s="173"/>
    </row>
    <row r="49" spans="1:23" s="170" customFormat="1">
      <c r="A49" s="174"/>
      <c r="B49" s="175"/>
      <c r="C49" s="176"/>
      <c r="D49" s="163" t="s">
        <v>50</v>
      </c>
      <c r="E49" s="162"/>
      <c r="F49" s="177">
        <f>SUM(F48)</f>
        <v>0</v>
      </c>
      <c r="G49" s="177"/>
      <c r="H49" s="178" t="e">
        <f>G49*100/F49</f>
        <v>#DIV/0!</v>
      </c>
      <c r="I49" s="177">
        <v>0</v>
      </c>
      <c r="J49" s="177">
        <v>0</v>
      </c>
      <c r="K49" s="178">
        <f>SUM(K48)</f>
        <v>0</v>
      </c>
      <c r="L49" s="178" t="e">
        <f t="shared" si="6"/>
        <v>#DIV/0!</v>
      </c>
      <c r="M49" s="178">
        <f>SUM(M48)</f>
        <v>0</v>
      </c>
      <c r="N49" s="178" t="e">
        <f t="shared" si="8"/>
        <v>#DIV/0!</v>
      </c>
      <c r="O49" s="173"/>
    </row>
    <row r="50" spans="1:23" s="170" customFormat="1">
      <c r="A50" s="165">
        <v>11</v>
      </c>
      <c r="B50" s="179" t="s">
        <v>115</v>
      </c>
      <c r="C50" s="180"/>
      <c r="D50" s="181" t="s">
        <v>116</v>
      </c>
      <c r="E50" s="182" t="s">
        <v>47</v>
      </c>
      <c r="F50" s="169">
        <v>25000</v>
      </c>
      <c r="G50" s="169"/>
      <c r="H50" s="171">
        <f>G50*100/F50</f>
        <v>0</v>
      </c>
      <c r="I50" s="172"/>
      <c r="J50" s="169">
        <v>0</v>
      </c>
      <c r="K50" s="171">
        <f>G50+J50</f>
        <v>0</v>
      </c>
      <c r="L50" s="171">
        <f>K50*100/F50</f>
        <v>0</v>
      </c>
      <c r="M50" s="171">
        <f>F50-K50</f>
        <v>25000</v>
      </c>
      <c r="N50" s="171">
        <f>M50*100/F50</f>
        <v>100</v>
      </c>
      <c r="O50" s="173"/>
    </row>
    <row r="51" spans="1:23" s="170" customFormat="1" ht="43.5">
      <c r="A51" s="183"/>
      <c r="B51" s="184"/>
      <c r="C51" s="180"/>
      <c r="D51" s="185" t="s">
        <v>117</v>
      </c>
      <c r="E51" s="182" t="s">
        <v>47</v>
      </c>
      <c r="F51" s="169">
        <v>10000</v>
      </c>
      <c r="G51" s="169">
        <v>8000</v>
      </c>
      <c r="H51" s="171">
        <f>G51*100/F51</f>
        <v>80</v>
      </c>
      <c r="I51" s="172"/>
      <c r="J51" s="169">
        <v>0</v>
      </c>
      <c r="K51" s="171">
        <f>G51+J51</f>
        <v>8000</v>
      </c>
      <c r="L51" s="171">
        <f>K51*100/F51</f>
        <v>80</v>
      </c>
      <c r="M51" s="171">
        <f>F51-K51</f>
        <v>2000</v>
      </c>
      <c r="N51" s="171">
        <f>M51*100/F51</f>
        <v>20</v>
      </c>
      <c r="O51" s="173"/>
    </row>
    <row r="52" spans="1:23" s="170" customFormat="1">
      <c r="A52" s="174"/>
      <c r="B52" s="186"/>
      <c r="C52" s="187"/>
      <c r="D52" s="163" t="s">
        <v>50</v>
      </c>
      <c r="E52" s="162"/>
      <c r="F52" s="106">
        <f>SUM(F50:F51)</f>
        <v>35000</v>
      </c>
      <c r="G52" s="106">
        <f>SUM(G50:G51)</f>
        <v>8000</v>
      </c>
      <c r="H52" s="73">
        <f>G52*100/F52</f>
        <v>22.857142857142858</v>
      </c>
      <c r="I52" s="106">
        <v>0</v>
      </c>
      <c r="J52" s="106">
        <f>SUM(J50:J51)</f>
        <v>0</v>
      </c>
      <c r="K52" s="73">
        <f>SUM(K50:K51)</f>
        <v>8000</v>
      </c>
      <c r="L52" s="73">
        <f t="shared" si="6"/>
        <v>22.857142857142858</v>
      </c>
      <c r="M52" s="73">
        <f>SUM(M50:M51)</f>
        <v>27000</v>
      </c>
      <c r="N52" s="73">
        <f t="shared" si="8"/>
        <v>77.142857142857139</v>
      </c>
      <c r="O52" s="173"/>
    </row>
    <row r="53" spans="1:23" s="170" customFormat="1" ht="43.5">
      <c r="A53" s="165">
        <v>12</v>
      </c>
      <c r="B53" s="188" t="s">
        <v>118</v>
      </c>
      <c r="C53" s="189"/>
      <c r="D53" s="190" t="s">
        <v>119</v>
      </c>
      <c r="E53" s="157" t="s">
        <v>120</v>
      </c>
      <c r="F53" s="172">
        <v>51000</v>
      </c>
      <c r="G53" s="172">
        <v>0</v>
      </c>
      <c r="H53" s="132">
        <f>G53*100/F53</f>
        <v>0</v>
      </c>
      <c r="I53" s="172"/>
      <c r="J53" s="172">
        <v>0</v>
      </c>
      <c r="K53" s="132">
        <f>G53+J53</f>
        <v>0</v>
      </c>
      <c r="L53" s="132">
        <f t="shared" si="6"/>
        <v>0</v>
      </c>
      <c r="M53" s="132">
        <f>F53-K53</f>
        <v>51000</v>
      </c>
      <c r="N53" s="132">
        <f t="shared" si="8"/>
        <v>100</v>
      </c>
      <c r="O53" s="191"/>
    </row>
    <row r="54" spans="1:23" s="170" customFormat="1">
      <c r="A54" s="183"/>
      <c r="B54" s="192"/>
      <c r="C54" s="176"/>
      <c r="D54" s="193" t="s">
        <v>50</v>
      </c>
      <c r="E54" s="162"/>
      <c r="F54" s="177">
        <f>SUM(F53:F53)</f>
        <v>51000</v>
      </c>
      <c r="G54" s="177">
        <f>SUM(G53:G53)</f>
        <v>0</v>
      </c>
      <c r="H54" s="178">
        <f t="shared" ref="H54:H96" si="23">G54*100/F54</f>
        <v>0</v>
      </c>
      <c r="I54" s="177">
        <v>0</v>
      </c>
      <c r="J54" s="177">
        <v>0</v>
      </c>
      <c r="K54" s="178">
        <f>SUM(K53)</f>
        <v>0</v>
      </c>
      <c r="L54" s="178">
        <f t="shared" si="6"/>
        <v>0</v>
      </c>
      <c r="M54" s="178">
        <f>SUM(M53)</f>
        <v>51000</v>
      </c>
      <c r="N54" s="178">
        <f t="shared" si="8"/>
        <v>100</v>
      </c>
      <c r="O54" s="173"/>
    </row>
    <row r="55" spans="1:23" s="170" customFormat="1" ht="43.5">
      <c r="A55" s="165">
        <v>13</v>
      </c>
      <c r="B55" s="188" t="s">
        <v>121</v>
      </c>
      <c r="C55" s="194" t="s">
        <v>122</v>
      </c>
      <c r="D55" s="195" t="s">
        <v>123</v>
      </c>
      <c r="E55" s="182" t="s">
        <v>47</v>
      </c>
      <c r="F55" s="90">
        <v>17500</v>
      </c>
      <c r="G55" s="169">
        <v>6000</v>
      </c>
      <c r="H55" s="171">
        <f t="shared" si="23"/>
        <v>34.285714285714285</v>
      </c>
      <c r="I55" s="172"/>
      <c r="J55" s="169">
        <v>0</v>
      </c>
      <c r="K55" s="171">
        <f>G55+J55</f>
        <v>6000</v>
      </c>
      <c r="L55" s="171">
        <f>K55*100/G55</f>
        <v>100</v>
      </c>
      <c r="M55" s="171">
        <f>F55-K55</f>
        <v>11500</v>
      </c>
      <c r="N55" s="171">
        <f>M55*100/G55</f>
        <v>191.66666666666666</v>
      </c>
      <c r="O55" s="173"/>
    </row>
    <row r="56" spans="1:23" s="170" customFormat="1">
      <c r="A56" s="183"/>
      <c r="B56" s="192"/>
      <c r="C56" s="162"/>
      <c r="D56" s="163" t="s">
        <v>50</v>
      </c>
      <c r="E56" s="176"/>
      <c r="F56" s="106">
        <f>SUM(F55)</f>
        <v>17500</v>
      </c>
      <c r="G56" s="177">
        <f>SUM(G55:G55)</f>
        <v>6000</v>
      </c>
      <c r="H56" s="178">
        <f t="shared" si="23"/>
        <v>34.285714285714285</v>
      </c>
      <c r="I56" s="177">
        <v>0</v>
      </c>
      <c r="J56" s="177">
        <v>0</v>
      </c>
      <c r="K56" s="178">
        <f>SUM(K55)</f>
        <v>6000</v>
      </c>
      <c r="L56" s="178">
        <f t="shared" ref="L56:L59" si="24">K56*100/F56</f>
        <v>34.285714285714285</v>
      </c>
      <c r="M56" s="178">
        <f>SUM(M55)</f>
        <v>11500</v>
      </c>
      <c r="N56" s="178">
        <f t="shared" ref="N56:N59" si="25">M56*100/F56</f>
        <v>65.714285714285708</v>
      </c>
      <c r="O56" s="173"/>
    </row>
    <row r="57" spans="1:23" s="170" customFormat="1" ht="43.5">
      <c r="A57" s="165">
        <v>14</v>
      </c>
      <c r="B57" s="188" t="s">
        <v>124</v>
      </c>
      <c r="C57" s="196" t="s">
        <v>125</v>
      </c>
      <c r="D57" s="197" t="s">
        <v>126</v>
      </c>
      <c r="E57" s="198" t="s">
        <v>127</v>
      </c>
      <c r="F57" s="90">
        <v>116880</v>
      </c>
      <c r="G57" s="169">
        <v>0</v>
      </c>
      <c r="H57" s="171"/>
      <c r="I57" s="172"/>
      <c r="J57" s="169">
        <v>0</v>
      </c>
      <c r="K57" s="171">
        <f>G57+J57</f>
        <v>0</v>
      </c>
      <c r="L57" s="171">
        <f>K57*100/F57</f>
        <v>0</v>
      </c>
      <c r="M57" s="171">
        <f>F57</f>
        <v>116880</v>
      </c>
      <c r="N57" s="171">
        <f>M57*100/F57</f>
        <v>100</v>
      </c>
      <c r="O57" s="173"/>
    </row>
    <row r="58" spans="1:23" s="170" customFormat="1">
      <c r="A58" s="174"/>
      <c r="B58" s="192"/>
      <c r="C58" s="176"/>
      <c r="D58" s="163" t="s">
        <v>50</v>
      </c>
      <c r="E58" s="162"/>
      <c r="F58" s="177">
        <f>SUM(F57)</f>
        <v>116880</v>
      </c>
      <c r="G58" s="177">
        <f>SUM(G57)</f>
        <v>0</v>
      </c>
      <c r="H58" s="178">
        <f>G58*100/F58</f>
        <v>0</v>
      </c>
      <c r="I58" s="177">
        <v>0</v>
      </c>
      <c r="J58" s="177">
        <v>0</v>
      </c>
      <c r="K58" s="178">
        <f>SUM(K57)</f>
        <v>0</v>
      </c>
      <c r="L58" s="178">
        <f t="shared" ref="L58" si="26">K58*100/F58</f>
        <v>0</v>
      </c>
      <c r="M58" s="178">
        <f>SUM(M57)</f>
        <v>116880</v>
      </c>
      <c r="N58" s="178">
        <f t="shared" ref="N58" si="27">M58*100/F58</f>
        <v>100</v>
      </c>
      <c r="O58" s="173"/>
    </row>
    <row r="59" spans="1:23" s="170" customFormat="1">
      <c r="A59" s="199"/>
      <c r="B59" s="199"/>
      <c r="C59" s="199"/>
      <c r="D59" s="200" t="s">
        <v>128</v>
      </c>
      <c r="E59" s="199"/>
      <c r="F59" s="201">
        <f>F6+F10+F14+F16+F19+F31+F40+F42+F47+F49+F52+F54+F56+F58</f>
        <v>6079000</v>
      </c>
      <c r="G59" s="201">
        <f>G6+G10+G14+G16+G19+G31+G40+G42+G47+G49+G52+G54+G56+G58</f>
        <v>647218</v>
      </c>
      <c r="H59" s="201">
        <f t="shared" si="23"/>
        <v>10.646784010528048</v>
      </c>
      <c r="I59" s="202"/>
      <c r="J59" s="201"/>
      <c r="K59" s="201">
        <f>K6+K10+K14+K16+K19+K31+K40+K42+K47+K49+K52+K54+K56+K58</f>
        <v>647218</v>
      </c>
      <c r="L59" s="201">
        <f t="shared" si="24"/>
        <v>10.646784010528048</v>
      </c>
      <c r="M59" s="201">
        <f>M6+M10+M14+M16+M19+M31+M40+M42+M47+M49+M52+M54+M56+M58</f>
        <v>5113242</v>
      </c>
      <c r="N59" s="201">
        <f t="shared" si="25"/>
        <v>84.113209409442348</v>
      </c>
      <c r="O59" s="203"/>
    </row>
    <row r="60" spans="1:23" s="215" customFormat="1" ht="20.25" customHeight="1">
      <c r="A60" s="204"/>
      <c r="B60" s="204"/>
      <c r="C60" s="205"/>
      <c r="D60" s="206" t="s">
        <v>129</v>
      </c>
      <c r="E60" s="182" t="s">
        <v>47</v>
      </c>
      <c r="F60" s="207">
        <v>500000</v>
      </c>
      <c r="G60" s="208">
        <v>477837.18</v>
      </c>
      <c r="H60" s="208">
        <f t="shared" si="23"/>
        <v>95.567436000000001</v>
      </c>
      <c r="I60" s="209"/>
      <c r="J60" s="210"/>
      <c r="K60" s="211">
        <f>G60+J60</f>
        <v>477837.18</v>
      </c>
      <c r="L60" s="208">
        <f t="shared" si="6"/>
        <v>95.567436000000001</v>
      </c>
      <c r="M60" s="208">
        <f>F60-K60</f>
        <v>22162.820000000007</v>
      </c>
      <c r="N60" s="212">
        <f t="shared" si="8"/>
        <v>4.4325640000000019</v>
      </c>
      <c r="O60" s="213"/>
      <c r="P60" s="214" t="e">
        <f>#REF!+#REF!+#REF!+#REF!+#REF!+#REF!+#REF!+#REF!+#REF!+#REF!+#REF!+#REF!+#REF!+#REF!+#REF!+#REF!+#REF!+#REF!+#REF!+#REF!+#REF!+#REF!</f>
        <v>#REF!</v>
      </c>
      <c r="Q60" s="50"/>
      <c r="R60" s="214" t="e">
        <f>#REF!-750000</f>
        <v>#REF!</v>
      </c>
      <c r="S60" s="50"/>
      <c r="T60" s="50"/>
      <c r="U60" s="50"/>
      <c r="V60" s="50"/>
      <c r="W60" s="50"/>
    </row>
    <row r="61" spans="1:23" s="215" customFormat="1" ht="20.25" customHeight="1">
      <c r="A61" s="204"/>
      <c r="B61" s="204"/>
      <c r="C61" s="216" t="s">
        <v>130</v>
      </c>
      <c r="D61" s="217">
        <f>SUM(F60:F66)</f>
        <v>1488800</v>
      </c>
      <c r="E61" s="182" t="s">
        <v>131</v>
      </c>
      <c r="F61" s="207">
        <v>338800</v>
      </c>
      <c r="G61" s="208">
        <v>266304.91999999993</v>
      </c>
      <c r="H61" s="208">
        <f t="shared" si="23"/>
        <v>78.60239669421486</v>
      </c>
      <c r="I61" s="209"/>
      <c r="J61" s="208">
        <v>0</v>
      </c>
      <c r="K61" s="211">
        <f>G61+J61</f>
        <v>266304.91999999993</v>
      </c>
      <c r="L61" s="208">
        <f>K61*100/F61</f>
        <v>78.60239669421486</v>
      </c>
      <c r="M61" s="208">
        <f>F61-K61</f>
        <v>72495.080000000075</v>
      </c>
      <c r="N61" s="212">
        <f>M61*100/F61</f>
        <v>21.397603305785147</v>
      </c>
      <c r="O61" s="213"/>
      <c r="P61" s="214"/>
      <c r="Q61" s="50"/>
      <c r="R61" s="214"/>
      <c r="S61" s="50"/>
      <c r="T61" s="50"/>
      <c r="U61" s="50"/>
      <c r="V61" s="50"/>
      <c r="W61" s="50"/>
    </row>
    <row r="62" spans="1:23" s="215" customFormat="1" ht="20.25" customHeight="1">
      <c r="A62" s="204"/>
      <c r="B62" s="204"/>
      <c r="C62" s="216" t="s">
        <v>132</v>
      </c>
      <c r="D62" s="217">
        <f>SUM(G60:G66)</f>
        <v>744142.09999999986</v>
      </c>
      <c r="E62" s="182" t="s">
        <v>104</v>
      </c>
      <c r="F62" s="218">
        <v>150000</v>
      </c>
      <c r="G62" s="208">
        <v>0</v>
      </c>
      <c r="H62" s="208">
        <f t="shared" si="23"/>
        <v>0</v>
      </c>
      <c r="I62" s="209"/>
      <c r="J62" s="208">
        <v>0</v>
      </c>
      <c r="K62" s="211">
        <f t="shared" ref="K62:K80" si="28">G62+J62</f>
        <v>0</v>
      </c>
      <c r="L62" s="208">
        <f t="shared" ref="L62:L96" si="29">K62*100/F62</f>
        <v>0</v>
      </c>
      <c r="M62" s="208">
        <f t="shared" ref="M62:M80" si="30">F62-K62</f>
        <v>150000</v>
      </c>
      <c r="N62" s="212">
        <f t="shared" ref="N62:N66" si="31">M62*100/F62</f>
        <v>100</v>
      </c>
      <c r="O62" s="213"/>
      <c r="P62" s="214"/>
      <c r="Q62" s="50"/>
      <c r="R62" s="214"/>
      <c r="S62" s="50"/>
      <c r="T62" s="50"/>
      <c r="U62" s="50"/>
      <c r="V62" s="50"/>
      <c r="W62" s="50"/>
    </row>
    <row r="63" spans="1:23" s="215" customFormat="1" ht="20.25" customHeight="1">
      <c r="A63" s="204"/>
      <c r="B63" s="204"/>
      <c r="C63" s="216" t="s">
        <v>9</v>
      </c>
      <c r="D63" s="219">
        <f>SUM(M60:M66)</f>
        <v>744657.90000000014</v>
      </c>
      <c r="E63" s="182" t="s">
        <v>78</v>
      </c>
      <c r="F63" s="218">
        <v>100000</v>
      </c>
      <c r="G63" s="208">
        <v>0</v>
      </c>
      <c r="H63" s="208">
        <f t="shared" si="23"/>
        <v>0</v>
      </c>
      <c r="I63" s="209"/>
      <c r="J63" s="208"/>
      <c r="K63" s="211">
        <f t="shared" si="28"/>
        <v>0</v>
      </c>
      <c r="L63" s="208">
        <f t="shared" si="29"/>
        <v>0</v>
      </c>
      <c r="M63" s="208">
        <f t="shared" si="30"/>
        <v>100000</v>
      </c>
      <c r="N63" s="212">
        <f t="shared" si="31"/>
        <v>100</v>
      </c>
      <c r="O63" s="213"/>
      <c r="P63" s="214"/>
      <c r="Q63" s="50"/>
      <c r="R63" s="214"/>
      <c r="S63" s="50"/>
      <c r="T63" s="50"/>
      <c r="U63" s="50"/>
      <c r="V63" s="50"/>
      <c r="W63" s="50"/>
    </row>
    <row r="64" spans="1:23" s="215" customFormat="1" ht="20.25" customHeight="1">
      <c r="A64" s="204"/>
      <c r="B64" s="204"/>
      <c r="C64" s="216"/>
      <c r="D64" s="217"/>
      <c r="E64" s="182" t="s">
        <v>127</v>
      </c>
      <c r="F64" s="218">
        <v>200000</v>
      </c>
      <c r="G64" s="208">
        <v>0</v>
      </c>
      <c r="H64" s="208">
        <f t="shared" si="23"/>
        <v>0</v>
      </c>
      <c r="I64" s="209"/>
      <c r="J64" s="208"/>
      <c r="K64" s="211">
        <f t="shared" si="28"/>
        <v>0</v>
      </c>
      <c r="L64" s="208">
        <f t="shared" si="29"/>
        <v>0</v>
      </c>
      <c r="M64" s="208">
        <f t="shared" si="30"/>
        <v>200000</v>
      </c>
      <c r="N64" s="212">
        <f t="shared" si="31"/>
        <v>100</v>
      </c>
      <c r="O64" s="213"/>
      <c r="P64" s="214"/>
      <c r="Q64" s="50"/>
      <c r="R64" s="214"/>
      <c r="S64" s="50"/>
      <c r="T64" s="50"/>
      <c r="U64" s="50"/>
      <c r="V64" s="50"/>
      <c r="W64" s="50"/>
    </row>
    <row r="65" spans="1:23" s="215" customFormat="1" ht="20.25" customHeight="1">
      <c r="A65" s="204"/>
      <c r="B65" s="204"/>
      <c r="C65" s="216"/>
      <c r="D65" s="217"/>
      <c r="E65" s="182" t="s">
        <v>82</v>
      </c>
      <c r="F65" s="218">
        <v>100000</v>
      </c>
      <c r="G65" s="208">
        <v>0</v>
      </c>
      <c r="H65" s="208">
        <f t="shared" si="23"/>
        <v>0</v>
      </c>
      <c r="I65" s="209"/>
      <c r="J65" s="208"/>
      <c r="K65" s="211">
        <f t="shared" si="28"/>
        <v>0</v>
      </c>
      <c r="L65" s="208">
        <f t="shared" si="29"/>
        <v>0</v>
      </c>
      <c r="M65" s="208">
        <f t="shared" si="30"/>
        <v>100000</v>
      </c>
      <c r="N65" s="212">
        <f t="shared" si="31"/>
        <v>100</v>
      </c>
      <c r="O65" s="213"/>
      <c r="P65" s="214"/>
      <c r="Q65" s="50"/>
      <c r="R65" s="214"/>
      <c r="S65" s="50"/>
      <c r="T65" s="50"/>
      <c r="U65" s="50"/>
      <c r="V65" s="50"/>
      <c r="W65" s="50"/>
    </row>
    <row r="66" spans="1:23" s="215" customFormat="1" ht="20.25" customHeight="1">
      <c r="A66" s="204"/>
      <c r="B66" s="204"/>
      <c r="C66" s="216"/>
      <c r="D66" s="217"/>
      <c r="E66" s="182" t="s">
        <v>84</v>
      </c>
      <c r="F66" s="218">
        <v>100000</v>
      </c>
      <c r="G66" s="208">
        <v>0</v>
      </c>
      <c r="H66" s="208">
        <f t="shared" si="23"/>
        <v>0</v>
      </c>
      <c r="I66" s="209"/>
      <c r="J66" s="208"/>
      <c r="K66" s="211">
        <f t="shared" si="28"/>
        <v>0</v>
      </c>
      <c r="L66" s="208">
        <f t="shared" si="29"/>
        <v>0</v>
      </c>
      <c r="M66" s="208">
        <f t="shared" si="30"/>
        <v>100000</v>
      </c>
      <c r="N66" s="212">
        <f t="shared" si="31"/>
        <v>100</v>
      </c>
      <c r="O66" s="213"/>
      <c r="P66" s="214"/>
      <c r="Q66" s="50"/>
      <c r="R66" s="214"/>
      <c r="S66" s="50"/>
      <c r="T66" s="50"/>
      <c r="U66" s="50"/>
      <c r="V66" s="50"/>
      <c r="W66" s="50"/>
    </row>
    <row r="67" spans="1:23" s="215" customFormat="1" ht="20.25" customHeight="1">
      <c r="A67" s="220">
        <v>15</v>
      </c>
      <c r="B67" s="221" t="s">
        <v>44</v>
      </c>
      <c r="C67" s="222"/>
      <c r="D67" s="206" t="s">
        <v>133</v>
      </c>
      <c r="E67" s="182" t="s">
        <v>47</v>
      </c>
      <c r="F67" s="223">
        <v>250000</v>
      </c>
      <c r="G67" s="224">
        <v>208674.24</v>
      </c>
      <c r="H67" s="208">
        <f t="shared" si="23"/>
        <v>83.469695999999999</v>
      </c>
      <c r="I67" s="210"/>
      <c r="J67" s="222"/>
      <c r="K67" s="208">
        <f t="shared" si="28"/>
        <v>208674.24</v>
      </c>
      <c r="L67" s="209">
        <f t="shared" si="29"/>
        <v>83.469695999999999</v>
      </c>
      <c r="M67" s="208">
        <f t="shared" si="30"/>
        <v>41325.760000000009</v>
      </c>
      <c r="N67" s="224">
        <f>M67*100/F67</f>
        <v>16.530304000000005</v>
      </c>
      <c r="O67" s="225"/>
      <c r="P67" s="50"/>
      <c r="Q67" s="50"/>
      <c r="R67" s="50"/>
      <c r="S67" s="50"/>
      <c r="T67" s="50"/>
      <c r="U67" s="50"/>
      <c r="V67" s="50"/>
      <c r="W67" s="50"/>
    </row>
    <row r="68" spans="1:23" s="215" customFormat="1" ht="18.75" customHeight="1">
      <c r="A68" s="226">
        <v>16</v>
      </c>
      <c r="B68" s="226" t="s">
        <v>134</v>
      </c>
      <c r="C68" s="227"/>
      <c r="D68" s="227" t="s">
        <v>135</v>
      </c>
      <c r="E68" s="182" t="s">
        <v>47</v>
      </c>
      <c r="F68" s="223">
        <v>1500000</v>
      </c>
      <c r="G68" s="209">
        <v>476816.54</v>
      </c>
      <c r="H68" s="208">
        <f>G68*100/F68</f>
        <v>31.787769333333333</v>
      </c>
      <c r="I68" s="210"/>
      <c r="J68" s="228"/>
      <c r="K68" s="209">
        <f>G68+J68</f>
        <v>476816.54</v>
      </c>
      <c r="L68" s="209">
        <f>K68*100/F68</f>
        <v>31.787769333333333</v>
      </c>
      <c r="M68" s="208">
        <f>F68-K68</f>
        <v>1023183.46</v>
      </c>
      <c r="N68" s="224">
        <f>M68*100/F68</f>
        <v>68.21223066666667</v>
      </c>
      <c r="O68" s="229"/>
      <c r="P68" s="230"/>
      <c r="Q68" s="230"/>
      <c r="R68" s="230"/>
      <c r="S68" s="230"/>
      <c r="T68" s="230"/>
      <c r="U68" s="230"/>
      <c r="V68" s="230"/>
      <c r="W68" s="230"/>
    </row>
    <row r="69" spans="1:23">
      <c r="A69" s="231">
        <v>17</v>
      </c>
      <c r="B69" s="102"/>
      <c r="C69" s="102"/>
      <c r="D69" s="232" t="s">
        <v>136</v>
      </c>
      <c r="E69" s="182" t="s">
        <v>47</v>
      </c>
      <c r="F69" s="233">
        <v>13505</v>
      </c>
      <c r="G69" s="233">
        <v>13505</v>
      </c>
      <c r="H69" s="208">
        <f t="shared" ref="H69" si="32">G69*100/F69</f>
        <v>100</v>
      </c>
      <c r="I69" s="210"/>
      <c r="J69" s="222"/>
      <c r="K69" s="208">
        <f t="shared" ref="K69" si="33">G69+J69</f>
        <v>13505</v>
      </c>
      <c r="L69" s="209">
        <f t="shared" ref="L69" si="34">K69*100/F69</f>
        <v>100</v>
      </c>
      <c r="M69" s="208">
        <f t="shared" ref="M69" si="35">F69-K69</f>
        <v>0</v>
      </c>
      <c r="N69" s="224">
        <f>M69*100/F69</f>
        <v>0</v>
      </c>
      <c r="O69" s="102"/>
    </row>
    <row r="70" spans="1:23" s="170" customFormat="1">
      <c r="A70" s="234">
        <v>18</v>
      </c>
      <c r="B70" s="234"/>
      <c r="C70" s="235"/>
      <c r="D70" s="236" t="s">
        <v>137</v>
      </c>
      <c r="E70" s="90"/>
      <c r="F70" s="207">
        <f>397500+174000</f>
        <v>571500</v>
      </c>
      <c r="G70" s="237">
        <f>211744+101034</f>
        <v>312778</v>
      </c>
      <c r="H70" s="208">
        <f t="shared" si="23"/>
        <v>54.729308836395454</v>
      </c>
      <c r="I70" s="210"/>
      <c r="J70" s="238"/>
      <c r="K70" s="239">
        <f t="shared" si="28"/>
        <v>312778</v>
      </c>
      <c r="L70" s="239">
        <f t="shared" si="29"/>
        <v>54.729308836395454</v>
      </c>
      <c r="M70" s="208">
        <f t="shared" si="30"/>
        <v>258722</v>
      </c>
      <c r="N70" s="212">
        <f t="shared" ref="N70:N96" si="36">M70*100/F70</f>
        <v>45.270691163604546</v>
      </c>
      <c r="O70" s="229"/>
      <c r="P70" s="50"/>
      <c r="Q70" s="50"/>
      <c r="R70" s="50"/>
      <c r="S70" s="50"/>
      <c r="T70" s="50"/>
      <c r="U70" s="50"/>
      <c r="V70" s="50"/>
      <c r="W70" s="50"/>
    </row>
    <row r="71" spans="1:23" s="170" customFormat="1">
      <c r="A71" s="234">
        <v>19</v>
      </c>
      <c r="B71" s="234"/>
      <c r="C71" s="235"/>
      <c r="D71" s="236" t="s">
        <v>138</v>
      </c>
      <c r="E71" s="182" t="s">
        <v>139</v>
      </c>
      <c r="F71" s="218">
        <v>42000</v>
      </c>
      <c r="G71" s="211">
        <v>5300</v>
      </c>
      <c r="H71" s="208">
        <f t="shared" si="23"/>
        <v>12.619047619047619</v>
      </c>
      <c r="I71" s="210"/>
      <c r="J71" s="238"/>
      <c r="K71" s="239">
        <f t="shared" si="28"/>
        <v>5300</v>
      </c>
      <c r="L71" s="239">
        <f t="shared" si="29"/>
        <v>12.619047619047619</v>
      </c>
      <c r="M71" s="208">
        <f t="shared" si="30"/>
        <v>36700</v>
      </c>
      <c r="N71" s="212">
        <f t="shared" si="36"/>
        <v>87.38095238095238</v>
      </c>
      <c r="O71" s="229"/>
      <c r="P71" s="50"/>
      <c r="Q71" s="50"/>
      <c r="R71" s="50"/>
      <c r="S71" s="50"/>
      <c r="T71" s="50"/>
      <c r="U71" s="50"/>
      <c r="V71" s="50"/>
      <c r="W71" s="50"/>
    </row>
    <row r="72" spans="1:23" s="170" customFormat="1" ht="43.5">
      <c r="A72" s="220">
        <v>20</v>
      </c>
      <c r="B72" s="234"/>
      <c r="C72" s="235"/>
      <c r="D72" s="125" t="s">
        <v>140</v>
      </c>
      <c r="E72" s="182" t="s">
        <v>139</v>
      </c>
      <c r="F72" s="240">
        <v>163100</v>
      </c>
      <c r="G72" s="241">
        <v>0</v>
      </c>
      <c r="H72" s="241">
        <f t="shared" si="23"/>
        <v>0</v>
      </c>
      <c r="I72" s="242"/>
      <c r="J72" s="242"/>
      <c r="K72" s="39">
        <f t="shared" si="28"/>
        <v>0</v>
      </c>
      <c r="L72" s="39">
        <f t="shared" si="29"/>
        <v>0</v>
      </c>
      <c r="M72" s="241">
        <f t="shared" si="30"/>
        <v>163100</v>
      </c>
      <c r="N72" s="243">
        <f t="shared" si="36"/>
        <v>100</v>
      </c>
      <c r="O72" s="229"/>
      <c r="P72" s="50"/>
      <c r="Q72" s="50"/>
      <c r="R72" s="50"/>
      <c r="S72" s="50"/>
      <c r="T72" s="50"/>
      <c r="U72" s="50"/>
      <c r="V72" s="50"/>
      <c r="W72" s="50"/>
    </row>
    <row r="73" spans="1:23" s="170" customFormat="1">
      <c r="A73" s="226">
        <v>21</v>
      </c>
      <c r="B73" s="234"/>
      <c r="C73" s="235"/>
      <c r="D73" s="236" t="s">
        <v>141</v>
      </c>
      <c r="E73" s="182" t="s">
        <v>142</v>
      </c>
      <c r="F73" s="218">
        <v>4804000</v>
      </c>
      <c r="G73" s="211">
        <v>0</v>
      </c>
      <c r="H73" s="208">
        <f t="shared" si="23"/>
        <v>0</v>
      </c>
      <c r="I73" s="210"/>
      <c r="J73" s="238"/>
      <c r="K73" s="239">
        <f>G73+J73</f>
        <v>0</v>
      </c>
      <c r="L73" s="239">
        <f t="shared" si="29"/>
        <v>0</v>
      </c>
      <c r="M73" s="208">
        <f t="shared" si="30"/>
        <v>4804000</v>
      </c>
      <c r="N73" s="212">
        <f t="shared" si="36"/>
        <v>100</v>
      </c>
      <c r="O73" s="229"/>
      <c r="P73" s="50"/>
      <c r="Q73" s="50"/>
      <c r="R73" s="50"/>
      <c r="S73" s="50"/>
      <c r="T73" s="50"/>
      <c r="U73" s="50"/>
      <c r="V73" s="50"/>
      <c r="W73" s="50"/>
    </row>
    <row r="74" spans="1:23" s="170" customFormat="1">
      <c r="A74" s="231">
        <v>22</v>
      </c>
      <c r="B74" s="234"/>
      <c r="C74" s="235"/>
      <c r="D74" s="236" t="s">
        <v>143</v>
      </c>
      <c r="E74" s="182" t="s">
        <v>142</v>
      </c>
      <c r="F74" s="218">
        <v>3845891</v>
      </c>
      <c r="G74" s="238"/>
      <c r="H74" s="208">
        <f t="shared" si="23"/>
        <v>0</v>
      </c>
      <c r="I74" s="210"/>
      <c r="J74" s="238"/>
      <c r="K74" s="239">
        <f>G74+J74</f>
        <v>0</v>
      </c>
      <c r="L74" s="239">
        <f t="shared" si="29"/>
        <v>0</v>
      </c>
      <c r="M74" s="208">
        <f t="shared" si="30"/>
        <v>3845891</v>
      </c>
      <c r="N74" s="212">
        <f t="shared" si="36"/>
        <v>100</v>
      </c>
      <c r="O74" s="229"/>
      <c r="P74" s="50"/>
      <c r="Q74" s="50"/>
      <c r="R74" s="50"/>
      <c r="S74" s="50"/>
      <c r="T74" s="50"/>
      <c r="U74" s="50"/>
      <c r="V74" s="50"/>
      <c r="W74" s="50"/>
    </row>
    <row r="75" spans="1:23" s="170" customFormat="1">
      <c r="A75" s="244">
        <v>23</v>
      </c>
      <c r="B75" s="244"/>
      <c r="C75" s="245"/>
      <c r="D75" s="246" t="s">
        <v>144</v>
      </c>
      <c r="E75" s="247" t="s">
        <v>139</v>
      </c>
      <c r="F75" s="248">
        <v>14000</v>
      </c>
      <c r="G75" s="249">
        <v>0</v>
      </c>
      <c r="H75" s="250">
        <f t="shared" si="23"/>
        <v>0</v>
      </c>
      <c r="I75" s="251"/>
      <c r="J75" s="252"/>
      <c r="K75" s="253">
        <f>G75+J75</f>
        <v>0</v>
      </c>
      <c r="L75" s="253">
        <f t="shared" si="29"/>
        <v>0</v>
      </c>
      <c r="M75" s="250">
        <f t="shared" si="30"/>
        <v>14000</v>
      </c>
      <c r="N75" s="254">
        <f t="shared" si="36"/>
        <v>100</v>
      </c>
      <c r="O75" s="255"/>
    </row>
    <row r="76" spans="1:23" s="170" customFormat="1" ht="43.5">
      <c r="A76" s="256">
        <v>24</v>
      </c>
      <c r="B76" s="244"/>
      <c r="C76" s="245"/>
      <c r="D76" s="257" t="s">
        <v>145</v>
      </c>
      <c r="E76" s="247" t="s">
        <v>139</v>
      </c>
      <c r="F76" s="258">
        <v>10000</v>
      </c>
      <c r="G76" s="259">
        <v>0</v>
      </c>
      <c r="H76" s="259">
        <f t="shared" si="23"/>
        <v>0</v>
      </c>
      <c r="I76" s="260"/>
      <c r="J76" s="260"/>
      <c r="K76" s="261">
        <f>G76+J76</f>
        <v>0</v>
      </c>
      <c r="L76" s="261">
        <f t="shared" si="29"/>
        <v>0</v>
      </c>
      <c r="M76" s="259">
        <f t="shared" si="30"/>
        <v>10000</v>
      </c>
      <c r="N76" s="262">
        <f t="shared" si="36"/>
        <v>100</v>
      </c>
      <c r="O76" s="263"/>
    </row>
    <row r="77" spans="1:23" s="170" customFormat="1">
      <c r="A77" s="256">
        <v>25</v>
      </c>
      <c r="B77" s="244"/>
      <c r="C77" s="245"/>
      <c r="D77" s="246" t="s">
        <v>146</v>
      </c>
      <c r="E77" s="247" t="s">
        <v>142</v>
      </c>
      <c r="F77" s="248">
        <v>808000</v>
      </c>
      <c r="G77" s="249">
        <v>0</v>
      </c>
      <c r="H77" s="250">
        <f t="shared" si="23"/>
        <v>0</v>
      </c>
      <c r="I77" s="251"/>
      <c r="J77" s="252"/>
      <c r="K77" s="253">
        <f>G77+J77</f>
        <v>0</v>
      </c>
      <c r="L77" s="253">
        <f t="shared" si="29"/>
        <v>0</v>
      </c>
      <c r="M77" s="250">
        <f t="shared" si="30"/>
        <v>808000</v>
      </c>
      <c r="N77" s="254">
        <f t="shared" si="36"/>
        <v>100</v>
      </c>
      <c r="O77" s="255"/>
    </row>
    <row r="78" spans="1:23" s="170" customFormat="1">
      <c r="A78" s="256">
        <v>26</v>
      </c>
      <c r="B78" s="244"/>
      <c r="C78" s="245"/>
      <c r="D78" s="246" t="s">
        <v>147</v>
      </c>
      <c r="E78" s="247" t="s">
        <v>142</v>
      </c>
      <c r="F78" s="248">
        <v>857210</v>
      </c>
      <c r="G78" s="252"/>
      <c r="H78" s="250">
        <f t="shared" si="23"/>
        <v>0</v>
      </c>
      <c r="I78" s="251"/>
      <c r="J78" s="252"/>
      <c r="K78" s="253">
        <f t="shared" si="28"/>
        <v>0</v>
      </c>
      <c r="L78" s="253">
        <f t="shared" si="29"/>
        <v>0</v>
      </c>
      <c r="M78" s="250">
        <f t="shared" si="30"/>
        <v>857210</v>
      </c>
      <c r="N78" s="254">
        <f t="shared" si="36"/>
        <v>100</v>
      </c>
      <c r="O78" s="255"/>
    </row>
    <row r="79" spans="1:23" s="170" customFormat="1">
      <c r="A79" s="264">
        <v>27</v>
      </c>
      <c r="B79" s="265"/>
      <c r="C79" s="246"/>
      <c r="D79" s="246" t="s">
        <v>148</v>
      </c>
      <c r="E79" s="266" t="s">
        <v>62</v>
      </c>
      <c r="F79" s="248">
        <v>2192</v>
      </c>
      <c r="G79" s="252"/>
      <c r="H79" s="250">
        <f t="shared" si="23"/>
        <v>0</v>
      </c>
      <c r="I79" s="251"/>
      <c r="J79" s="252"/>
      <c r="K79" s="253">
        <f t="shared" si="28"/>
        <v>0</v>
      </c>
      <c r="L79" s="253">
        <f t="shared" si="29"/>
        <v>0</v>
      </c>
      <c r="M79" s="250">
        <f t="shared" si="30"/>
        <v>2192</v>
      </c>
      <c r="N79" s="254">
        <f t="shared" si="36"/>
        <v>100</v>
      </c>
      <c r="O79" s="255"/>
    </row>
    <row r="80" spans="1:23" s="170" customFormat="1">
      <c r="A80" s="264">
        <v>28</v>
      </c>
      <c r="B80" s="265"/>
      <c r="C80" s="246"/>
      <c r="D80" s="246" t="s">
        <v>149</v>
      </c>
      <c r="E80" s="266" t="s">
        <v>60</v>
      </c>
      <c r="F80" s="248">
        <v>19362</v>
      </c>
      <c r="G80" s="252"/>
      <c r="H80" s="250">
        <f t="shared" si="23"/>
        <v>0</v>
      </c>
      <c r="I80" s="251"/>
      <c r="J80" s="252"/>
      <c r="K80" s="253">
        <f t="shared" si="28"/>
        <v>0</v>
      </c>
      <c r="L80" s="253">
        <f t="shared" si="29"/>
        <v>0</v>
      </c>
      <c r="M80" s="250">
        <f t="shared" si="30"/>
        <v>19362</v>
      </c>
      <c r="N80" s="254">
        <f t="shared" si="36"/>
        <v>100</v>
      </c>
      <c r="O80" s="255"/>
    </row>
    <row r="81" spans="1:23" s="170" customFormat="1">
      <c r="A81" s="267"/>
      <c r="B81" s="268"/>
      <c r="C81" s="268"/>
      <c r="D81" s="269" t="s">
        <v>150</v>
      </c>
      <c r="E81" s="270"/>
      <c r="F81" s="271">
        <f>SUM(F59:F80)</f>
        <v>20468560</v>
      </c>
      <c r="G81" s="271">
        <f>SUM(G59:G80)</f>
        <v>2408433.88</v>
      </c>
      <c r="H81" s="271">
        <f t="shared" si="23"/>
        <v>11.76650375014168</v>
      </c>
      <c r="I81" s="272"/>
      <c r="J81" s="272">
        <f>SUM(J55:J71)</f>
        <v>0</v>
      </c>
      <c r="K81" s="271">
        <f>SUM(K59:K80)</f>
        <v>2408433.88</v>
      </c>
      <c r="L81" s="270">
        <f t="shared" si="29"/>
        <v>11.76650375014168</v>
      </c>
      <c r="M81" s="270">
        <f>SUM(M59:M80)</f>
        <v>17741586.120000001</v>
      </c>
      <c r="N81" s="273">
        <f t="shared" si="36"/>
        <v>86.677255849947429</v>
      </c>
      <c r="O81" s="274"/>
      <c r="P81" s="50"/>
      <c r="Q81" s="50"/>
      <c r="R81" s="50"/>
      <c r="S81" s="50"/>
      <c r="T81" s="50"/>
      <c r="U81" s="50"/>
      <c r="V81" s="50"/>
      <c r="W81" s="50"/>
    </row>
    <row r="82" spans="1:23">
      <c r="A82" s="275"/>
      <c r="B82" s="276" t="s">
        <v>44</v>
      </c>
      <c r="C82" s="275"/>
      <c r="D82" s="277" t="s">
        <v>151</v>
      </c>
      <c r="E82" s="278"/>
      <c r="F82" s="279">
        <v>33686600</v>
      </c>
      <c r="G82" s="280">
        <v>0</v>
      </c>
      <c r="H82" s="281">
        <f t="shared" si="23"/>
        <v>0</v>
      </c>
      <c r="I82" s="280">
        <v>0</v>
      </c>
      <c r="J82" s="282"/>
      <c r="K82" s="278">
        <f>G82+J82</f>
        <v>0</v>
      </c>
      <c r="L82" s="281">
        <f t="shared" si="29"/>
        <v>0</v>
      </c>
      <c r="M82" s="278">
        <f>F82-K82</f>
        <v>33686600</v>
      </c>
      <c r="N82" s="281">
        <f t="shared" si="36"/>
        <v>100</v>
      </c>
      <c r="O82" s="278"/>
      <c r="Q82" s="214"/>
    </row>
    <row r="83" spans="1:23">
      <c r="A83" s="283"/>
      <c r="B83" s="283"/>
      <c r="C83" s="283"/>
      <c r="D83" s="163" t="s">
        <v>152</v>
      </c>
      <c r="E83" s="284"/>
      <c r="F83" s="285">
        <f>SUM(F81:F82)</f>
        <v>54155160</v>
      </c>
      <c r="G83" s="285">
        <f>SUM(G81:G82)</f>
        <v>2408433.88</v>
      </c>
      <c r="H83" s="284">
        <f t="shared" si="23"/>
        <v>4.4472842107751136</v>
      </c>
      <c r="I83" s="286">
        <f>I81+I82</f>
        <v>0</v>
      </c>
      <c r="J83" s="286">
        <f>SUM(J81:J82)</f>
        <v>0</v>
      </c>
      <c r="K83" s="284">
        <f>SUM(K81:K82)</f>
        <v>2408433.88</v>
      </c>
      <c r="L83" s="287">
        <f t="shared" si="29"/>
        <v>4.4472842107751136</v>
      </c>
      <c r="M83" s="284">
        <f>SUM(M81:M82)</f>
        <v>51428186.120000005</v>
      </c>
      <c r="N83" s="288">
        <f t="shared" si="36"/>
        <v>94.964516991547995</v>
      </c>
      <c r="O83" s="284"/>
      <c r="P83" s="214"/>
    </row>
    <row r="84" spans="1:23" ht="65.25">
      <c r="A84" s="235"/>
      <c r="B84" s="289" t="s">
        <v>108</v>
      </c>
      <c r="C84" s="235"/>
      <c r="D84" s="290" t="s">
        <v>153</v>
      </c>
      <c r="F84" s="36">
        <v>104500</v>
      </c>
      <c r="G84" s="291">
        <v>0</v>
      </c>
      <c r="H84" s="291">
        <f>G84*F84/100</f>
        <v>0</v>
      </c>
      <c r="I84" s="291"/>
      <c r="J84" s="291"/>
      <c r="K84" s="291">
        <f>G84+J84</f>
        <v>0</v>
      </c>
      <c r="L84" s="291">
        <f t="shared" si="29"/>
        <v>0</v>
      </c>
      <c r="M84" s="224">
        <f t="shared" ref="M84:M96" si="37">F84-K84</f>
        <v>104500</v>
      </c>
      <c r="N84" s="224">
        <f>M84*100/F84</f>
        <v>100</v>
      </c>
      <c r="O84" s="291"/>
      <c r="P84" s="214"/>
    </row>
    <row r="85" spans="1:23" ht="43.5">
      <c r="A85" s="235"/>
      <c r="B85" s="289" t="s">
        <v>63</v>
      </c>
      <c r="C85" s="235"/>
      <c r="D85" s="290" t="s">
        <v>154</v>
      </c>
      <c r="E85" s="36"/>
      <c r="F85" s="224">
        <v>180000</v>
      </c>
      <c r="G85" s="224"/>
      <c r="H85" s="224">
        <f t="shared" si="23"/>
        <v>0</v>
      </c>
      <c r="I85" s="224"/>
      <c r="J85" s="224"/>
      <c r="K85" s="224">
        <f>G85+J85</f>
        <v>0</v>
      </c>
      <c r="L85" s="224">
        <f t="shared" si="29"/>
        <v>0</v>
      </c>
      <c r="M85" s="224">
        <f t="shared" si="37"/>
        <v>180000</v>
      </c>
      <c r="N85" s="224">
        <f t="shared" si="36"/>
        <v>100</v>
      </c>
      <c r="O85" s="291"/>
      <c r="P85" s="214"/>
    </row>
    <row r="86" spans="1:23" ht="43.5">
      <c r="A86" s="235"/>
      <c r="B86" s="292" t="s">
        <v>155</v>
      </c>
      <c r="C86" s="235"/>
      <c r="D86" s="290" t="s">
        <v>156</v>
      </c>
      <c r="E86" s="36"/>
      <c r="F86" s="224">
        <v>77000</v>
      </c>
      <c r="G86" s="224"/>
      <c r="H86" s="224">
        <f t="shared" si="23"/>
        <v>0</v>
      </c>
      <c r="I86" s="224"/>
      <c r="J86" s="224"/>
      <c r="K86" s="224">
        <f>G86+J86</f>
        <v>0</v>
      </c>
      <c r="L86" s="224">
        <f t="shared" si="29"/>
        <v>0</v>
      </c>
      <c r="M86" s="224">
        <f t="shared" si="37"/>
        <v>77000</v>
      </c>
      <c r="N86" s="224">
        <f t="shared" si="36"/>
        <v>100</v>
      </c>
      <c r="O86" s="291"/>
      <c r="P86" s="214"/>
    </row>
    <row r="87" spans="1:23">
      <c r="A87" s="275"/>
      <c r="B87" s="276"/>
      <c r="C87" s="275"/>
      <c r="D87" s="277" t="s">
        <v>157</v>
      </c>
      <c r="E87" s="278"/>
      <c r="F87" s="280">
        <f>SUM(F84:F86)</f>
        <v>361500</v>
      </c>
      <c r="G87" s="280">
        <f>SUM(G84:G85)</f>
        <v>0</v>
      </c>
      <c r="H87" s="278">
        <f t="shared" si="23"/>
        <v>0</v>
      </c>
      <c r="I87" s="293"/>
      <c r="J87" s="278"/>
      <c r="K87" s="278">
        <f>G87+J87</f>
        <v>0</v>
      </c>
      <c r="L87" s="278">
        <f t="shared" si="29"/>
        <v>0</v>
      </c>
      <c r="M87" s="278">
        <f t="shared" si="37"/>
        <v>361500</v>
      </c>
      <c r="N87" s="294">
        <f t="shared" si="36"/>
        <v>100</v>
      </c>
      <c r="O87" s="295"/>
      <c r="P87" s="214"/>
    </row>
    <row r="88" spans="1:23" ht="43.5">
      <c r="A88" s="296"/>
      <c r="B88" s="226" t="s">
        <v>124</v>
      </c>
      <c r="C88" s="297" t="s">
        <v>125</v>
      </c>
      <c r="D88" s="197" t="s">
        <v>126</v>
      </c>
      <c r="E88" s="63" t="s">
        <v>18</v>
      </c>
      <c r="F88" s="169">
        <v>75800</v>
      </c>
      <c r="G88" s="169"/>
      <c r="H88" s="298">
        <f t="shared" si="23"/>
        <v>0</v>
      </c>
      <c r="I88" s="298"/>
      <c r="J88" s="299"/>
      <c r="K88" s="169"/>
      <c r="L88" s="169">
        <f t="shared" si="29"/>
        <v>0</v>
      </c>
      <c r="M88" s="299">
        <f t="shared" si="37"/>
        <v>75800</v>
      </c>
      <c r="N88" s="300">
        <f t="shared" si="36"/>
        <v>100</v>
      </c>
      <c r="O88" s="301"/>
    </row>
    <row r="89" spans="1:23" ht="70.5" customHeight="1">
      <c r="A89" s="296"/>
      <c r="B89" s="226" t="s">
        <v>124</v>
      </c>
      <c r="C89" s="297" t="s">
        <v>158</v>
      </c>
      <c r="D89" s="69" t="s">
        <v>159</v>
      </c>
      <c r="E89" s="63" t="s">
        <v>18</v>
      </c>
      <c r="F89" s="169">
        <v>168000</v>
      </c>
      <c r="G89" s="169"/>
      <c r="H89" s="298">
        <f t="shared" si="23"/>
        <v>0</v>
      </c>
      <c r="I89" s="298"/>
      <c r="J89" s="299"/>
      <c r="K89" s="169"/>
      <c r="L89" s="169">
        <f t="shared" si="29"/>
        <v>0</v>
      </c>
      <c r="M89" s="299">
        <f t="shared" si="37"/>
        <v>168000</v>
      </c>
      <c r="N89" s="300">
        <f t="shared" si="36"/>
        <v>100</v>
      </c>
      <c r="O89" s="301"/>
    </row>
    <row r="90" spans="1:23" ht="43.5">
      <c r="A90" s="296"/>
      <c r="B90" s="226" t="s">
        <v>124</v>
      </c>
      <c r="C90" s="297"/>
      <c r="D90" s="69" t="s">
        <v>160</v>
      </c>
      <c r="E90" s="63" t="s">
        <v>18</v>
      </c>
      <c r="F90" s="302">
        <f>483800-F88-F89</f>
        <v>240000</v>
      </c>
      <c r="G90" s="302">
        <v>60000</v>
      </c>
      <c r="H90" s="303">
        <f t="shared" si="23"/>
        <v>25</v>
      </c>
      <c r="I90" s="304"/>
      <c r="J90" s="39"/>
      <c r="K90" s="302">
        <f>G90+J90</f>
        <v>60000</v>
      </c>
      <c r="L90" s="302">
        <f t="shared" si="29"/>
        <v>25</v>
      </c>
      <c r="M90" s="39">
        <f t="shared" si="37"/>
        <v>180000</v>
      </c>
      <c r="N90" s="305">
        <f t="shared" si="36"/>
        <v>75</v>
      </c>
      <c r="O90" s="301"/>
    </row>
    <row r="91" spans="1:23" s="311" customFormat="1" ht="43.5">
      <c r="A91" s="220"/>
      <c r="B91" s="226" t="s">
        <v>124</v>
      </c>
      <c r="C91" s="297" t="s">
        <v>125</v>
      </c>
      <c r="D91" s="306" t="s">
        <v>126</v>
      </c>
      <c r="E91" s="150" t="s">
        <v>19</v>
      </c>
      <c r="F91" s="307">
        <v>29100</v>
      </c>
      <c r="G91" s="308">
        <v>0</v>
      </c>
      <c r="H91" s="309">
        <f t="shared" si="23"/>
        <v>0</v>
      </c>
      <c r="I91" s="228"/>
      <c r="J91" s="209"/>
      <c r="K91" s="224">
        <f t="shared" ref="K91:K94" si="38">G91+J91</f>
        <v>0</v>
      </c>
      <c r="L91" s="224">
        <f t="shared" si="29"/>
        <v>0</v>
      </c>
      <c r="M91" s="209">
        <f t="shared" si="37"/>
        <v>29100</v>
      </c>
      <c r="N91" s="37">
        <f t="shared" si="36"/>
        <v>100</v>
      </c>
      <c r="O91" s="310"/>
    </row>
    <row r="92" spans="1:23" s="311" customFormat="1" ht="69" customHeight="1">
      <c r="A92" s="220"/>
      <c r="B92" s="289" t="s">
        <v>64</v>
      </c>
      <c r="C92" s="110" t="s">
        <v>67</v>
      </c>
      <c r="D92" s="197" t="s">
        <v>68</v>
      </c>
      <c r="E92" s="152"/>
      <c r="F92" s="307">
        <v>531000</v>
      </c>
      <c r="G92" s="224">
        <v>0</v>
      </c>
      <c r="H92" s="309">
        <f t="shared" si="23"/>
        <v>0</v>
      </c>
      <c r="I92" s="228"/>
      <c r="J92" s="209"/>
      <c r="K92" s="224">
        <f t="shared" si="38"/>
        <v>0</v>
      </c>
      <c r="L92" s="224">
        <f t="shared" si="29"/>
        <v>0</v>
      </c>
      <c r="M92" s="209">
        <f t="shared" si="37"/>
        <v>531000</v>
      </c>
      <c r="N92" s="37">
        <f t="shared" si="36"/>
        <v>100</v>
      </c>
      <c r="O92" s="312"/>
    </row>
    <row r="93" spans="1:23" s="311" customFormat="1" ht="43.5">
      <c r="A93" s="220"/>
      <c r="B93" s="313" t="s">
        <v>114</v>
      </c>
      <c r="C93" s="314"/>
      <c r="D93" s="290" t="s">
        <v>161</v>
      </c>
      <c r="E93" s="315" t="s">
        <v>19</v>
      </c>
      <c r="F93" s="224">
        <v>30000</v>
      </c>
      <c r="G93" s="308"/>
      <c r="H93" s="309">
        <f t="shared" si="23"/>
        <v>0</v>
      </c>
      <c r="I93" s="228"/>
      <c r="J93" s="209"/>
      <c r="K93" s="224">
        <f t="shared" si="38"/>
        <v>0</v>
      </c>
      <c r="L93" s="224">
        <f t="shared" si="29"/>
        <v>0</v>
      </c>
      <c r="M93" s="209">
        <f t="shared" si="37"/>
        <v>30000</v>
      </c>
      <c r="N93" s="37">
        <f t="shared" si="36"/>
        <v>100</v>
      </c>
      <c r="O93" s="310"/>
    </row>
    <row r="94" spans="1:23" s="311" customFormat="1" ht="43.5">
      <c r="A94" s="220"/>
      <c r="B94" s="313" t="s">
        <v>114</v>
      </c>
      <c r="C94" s="314"/>
      <c r="D94" s="290" t="s">
        <v>162</v>
      </c>
      <c r="E94" s="152"/>
      <c r="F94" s="224">
        <v>57000</v>
      </c>
      <c r="G94" s="169"/>
      <c r="H94" s="303">
        <f t="shared" si="23"/>
        <v>0</v>
      </c>
      <c r="I94" s="304"/>
      <c r="J94" s="39"/>
      <c r="K94" s="302">
        <f t="shared" si="38"/>
        <v>0</v>
      </c>
      <c r="L94" s="302">
        <f t="shared" si="29"/>
        <v>0</v>
      </c>
      <c r="M94" s="39">
        <f t="shared" si="37"/>
        <v>57000</v>
      </c>
      <c r="N94" s="305">
        <f>M94*100/F94</f>
        <v>100</v>
      </c>
      <c r="O94" s="301"/>
    </row>
    <row r="95" spans="1:23">
      <c r="A95" s="316"/>
      <c r="B95" s="317"/>
      <c r="C95" s="317"/>
      <c r="D95" s="317" t="s">
        <v>163</v>
      </c>
      <c r="E95" s="318"/>
      <c r="F95" s="319">
        <f>SUM(F88:F94)</f>
        <v>1130900</v>
      </c>
      <c r="G95" s="319">
        <f>SUM(G88:G94)</f>
        <v>60000</v>
      </c>
      <c r="H95" s="320">
        <f>G95*100/F95</f>
        <v>5.3055088867273854</v>
      </c>
      <c r="I95" s="321">
        <f>SUM(I90:I90)</f>
        <v>0</v>
      </c>
      <c r="J95" s="319">
        <f>SUM(J90:J90)</f>
        <v>0</v>
      </c>
      <c r="K95" s="319">
        <f>SUM(K88:K94)</f>
        <v>60000</v>
      </c>
      <c r="L95" s="320">
        <f t="shared" si="29"/>
        <v>5.3055088867273854</v>
      </c>
      <c r="M95" s="319">
        <f>SUM(M88:M94)</f>
        <v>1070900</v>
      </c>
      <c r="N95" s="322">
        <f>M95*100/F95</f>
        <v>94.694491113272619</v>
      </c>
      <c r="O95" s="323"/>
    </row>
    <row r="96" spans="1:23">
      <c r="A96" s="283"/>
      <c r="B96" s="324"/>
      <c r="C96" s="283"/>
      <c r="D96" s="163" t="s">
        <v>164</v>
      </c>
      <c r="E96" s="284"/>
      <c r="F96" s="285">
        <f>F81+F82+F87+F95</f>
        <v>55647560</v>
      </c>
      <c r="G96" s="285">
        <f>G81+G82+G87+G95</f>
        <v>2468433.88</v>
      </c>
      <c r="H96" s="284">
        <f t="shared" si="23"/>
        <v>4.4358348865610644</v>
      </c>
      <c r="I96" s="286">
        <f>I81+I82+I87+I95</f>
        <v>0</v>
      </c>
      <c r="J96" s="286">
        <f>J81+J82+J87+J95</f>
        <v>0</v>
      </c>
      <c r="K96" s="284">
        <f>K81+K82+K87+K95</f>
        <v>2468433.88</v>
      </c>
      <c r="L96" s="284">
        <f t="shared" si="29"/>
        <v>4.4358348865610644</v>
      </c>
      <c r="M96" s="284">
        <f t="shared" si="37"/>
        <v>53179126.119999997</v>
      </c>
      <c r="N96" s="288">
        <f t="shared" si="36"/>
        <v>95.564165113438932</v>
      </c>
      <c r="O96" s="284"/>
    </row>
    <row r="97" spans="6:15">
      <c r="F97" s="325"/>
      <c r="G97" s="325"/>
      <c r="I97" s="50"/>
      <c r="J97" s="50"/>
      <c r="K97" s="214"/>
      <c r="M97" s="326"/>
    </row>
    <row r="98" spans="6:15">
      <c r="F98" s="325"/>
      <c r="I98" s="50"/>
      <c r="J98" s="50"/>
      <c r="L98" s="50"/>
      <c r="M98" s="50"/>
      <c r="N98" s="50"/>
      <c r="O98" s="50"/>
    </row>
    <row r="99" spans="6:15">
      <c r="F99" s="26"/>
      <c r="G99" s="214" t="s">
        <v>165</v>
      </c>
      <c r="I99" s="50"/>
      <c r="J99" s="50"/>
      <c r="L99" s="50"/>
      <c r="M99" s="50"/>
      <c r="N99" s="50"/>
      <c r="O99" s="50"/>
    </row>
    <row r="100" spans="6:15">
      <c r="F100" s="2"/>
      <c r="I100" s="50"/>
      <c r="J100" s="50"/>
      <c r="L100" s="50"/>
      <c r="M100" s="50"/>
      <c r="N100" s="50"/>
      <c r="O100" s="50"/>
    </row>
    <row r="101" spans="6:15">
      <c r="F101" s="2"/>
      <c r="I101" s="50"/>
      <c r="J101" s="50"/>
      <c r="L101" s="50"/>
      <c r="M101" s="50"/>
      <c r="N101" s="50"/>
      <c r="O101" s="50"/>
    </row>
    <row r="102" spans="6:15">
      <c r="F102" s="2"/>
      <c r="I102" s="50"/>
      <c r="J102" s="50"/>
      <c r="L102" s="50"/>
      <c r="M102" s="50"/>
      <c r="N102" s="50"/>
      <c r="O102" s="50"/>
    </row>
    <row r="103" spans="6:15">
      <c r="F103" s="2"/>
      <c r="I103" s="50"/>
      <c r="J103" s="50"/>
      <c r="L103" s="50"/>
      <c r="M103" s="50"/>
      <c r="N103" s="50"/>
      <c r="O103" s="50"/>
    </row>
    <row r="104" spans="6:15">
      <c r="F104" s="2"/>
      <c r="I104" s="50"/>
      <c r="J104" s="50"/>
      <c r="L104" s="50"/>
      <c r="M104" s="50"/>
      <c r="N104" s="50"/>
      <c r="O104" s="50"/>
    </row>
    <row r="105" spans="6:15">
      <c r="F105" s="2"/>
      <c r="I105" s="50"/>
      <c r="J105" s="50"/>
      <c r="L105" s="50"/>
      <c r="M105" s="50"/>
      <c r="N105" s="50"/>
      <c r="O105" s="50"/>
    </row>
    <row r="106" spans="6:15">
      <c r="F106" s="2"/>
      <c r="I106" s="50"/>
      <c r="J106" s="50"/>
      <c r="L106" s="50"/>
      <c r="M106" s="50"/>
      <c r="N106" s="50"/>
      <c r="O106" s="50"/>
    </row>
    <row r="107" spans="6:15">
      <c r="F107" s="2"/>
      <c r="I107" s="50"/>
      <c r="J107" s="50"/>
      <c r="L107" s="50"/>
      <c r="M107" s="50"/>
      <c r="N107" s="50"/>
      <c r="O107" s="50"/>
    </row>
    <row r="108" spans="6:15">
      <c r="F108" s="2"/>
      <c r="I108" s="50"/>
      <c r="J108" s="50"/>
      <c r="L108" s="50"/>
      <c r="M108" s="50"/>
      <c r="N108" s="50"/>
      <c r="O108" s="50"/>
    </row>
    <row r="109" spans="6:15">
      <c r="F109" s="2"/>
      <c r="I109" s="50"/>
      <c r="J109" s="50"/>
      <c r="L109" s="50"/>
      <c r="M109" s="50"/>
      <c r="N109" s="50"/>
      <c r="O109" s="50"/>
    </row>
    <row r="110" spans="6:15">
      <c r="F110" s="2"/>
      <c r="I110" s="50"/>
      <c r="J110" s="50"/>
      <c r="L110" s="50"/>
      <c r="M110" s="50"/>
      <c r="N110" s="50"/>
      <c r="O110" s="50"/>
    </row>
    <row r="111" spans="6:15">
      <c r="F111" s="2"/>
      <c r="I111" s="50"/>
      <c r="J111" s="50"/>
      <c r="L111" s="50"/>
      <c r="M111" s="50"/>
      <c r="N111" s="50"/>
      <c r="O111" s="50"/>
    </row>
    <row r="112" spans="6:15">
      <c r="F112" s="2"/>
      <c r="I112" s="50"/>
      <c r="J112" s="50"/>
      <c r="L112" s="50"/>
      <c r="M112" s="50"/>
      <c r="N112" s="50"/>
      <c r="O112" s="50"/>
    </row>
    <row r="113" spans="6:15">
      <c r="F113" s="2"/>
      <c r="I113" s="50"/>
      <c r="J113" s="50"/>
      <c r="L113" s="50"/>
      <c r="M113" s="50"/>
      <c r="N113" s="50"/>
      <c r="O113" s="50"/>
    </row>
    <row r="114" spans="6:15">
      <c r="F114" s="2"/>
      <c r="I114" s="50"/>
      <c r="J114" s="50"/>
      <c r="L114" s="50"/>
      <c r="M114" s="50"/>
      <c r="N114" s="50"/>
      <c r="O114" s="50"/>
    </row>
    <row r="115" spans="6:15">
      <c r="F115" s="2"/>
      <c r="I115" s="50"/>
      <c r="J115" s="50"/>
      <c r="L115" s="50"/>
      <c r="M115" s="50"/>
      <c r="N115" s="50"/>
      <c r="O115" s="50"/>
    </row>
    <row r="116" spans="6:15">
      <c r="F116" s="2"/>
      <c r="I116" s="50"/>
      <c r="J116" s="50"/>
      <c r="L116" s="50"/>
      <c r="M116" s="50"/>
      <c r="N116" s="50"/>
      <c r="O116" s="50"/>
    </row>
    <row r="117" spans="6:15">
      <c r="F117" s="2"/>
      <c r="I117" s="50"/>
      <c r="J117" s="50"/>
      <c r="L117" s="50"/>
      <c r="M117" s="50"/>
      <c r="N117" s="50"/>
      <c r="O117" s="50"/>
    </row>
    <row r="118" spans="6:15">
      <c r="F118" s="2"/>
      <c r="I118" s="50"/>
      <c r="J118" s="50"/>
      <c r="L118" s="50"/>
      <c r="M118" s="50"/>
      <c r="N118" s="50"/>
      <c r="O118" s="50"/>
    </row>
    <row r="119" spans="6:15">
      <c r="F119" s="2"/>
      <c r="I119" s="50"/>
      <c r="J119" s="50"/>
      <c r="L119" s="50"/>
      <c r="M119" s="50"/>
      <c r="N119" s="50"/>
      <c r="O119" s="50"/>
    </row>
    <row r="120" spans="6:15">
      <c r="F120" s="2"/>
      <c r="I120" s="50"/>
      <c r="J120" s="50"/>
      <c r="L120" s="50"/>
      <c r="M120" s="50"/>
      <c r="N120" s="50"/>
      <c r="O120" s="50"/>
    </row>
    <row r="121" spans="6:15">
      <c r="F121" s="2"/>
      <c r="I121" s="50"/>
      <c r="J121" s="50"/>
      <c r="L121" s="50"/>
      <c r="M121" s="50"/>
      <c r="N121" s="50"/>
      <c r="O121" s="50"/>
    </row>
    <row r="122" spans="6:15">
      <c r="F122" s="2"/>
      <c r="I122" s="50"/>
      <c r="J122" s="50"/>
      <c r="L122" s="50"/>
      <c r="M122" s="50"/>
      <c r="N122" s="50"/>
      <c r="O122" s="50"/>
    </row>
    <row r="123" spans="6:15">
      <c r="F123" s="2"/>
      <c r="I123" s="50"/>
      <c r="J123" s="50"/>
      <c r="L123" s="50"/>
      <c r="M123" s="50"/>
      <c r="N123" s="50"/>
      <c r="O123" s="50"/>
    </row>
    <row r="124" spans="6:15">
      <c r="F124" s="2"/>
      <c r="I124" s="50"/>
      <c r="J124" s="50"/>
      <c r="L124" s="50"/>
      <c r="M124" s="50"/>
      <c r="N124" s="50"/>
      <c r="O124" s="50"/>
    </row>
    <row r="125" spans="6:15">
      <c r="F125" s="2"/>
      <c r="I125" s="50"/>
      <c r="J125" s="50"/>
      <c r="L125" s="50"/>
      <c r="M125" s="50"/>
      <c r="N125" s="50"/>
      <c r="O125" s="50"/>
    </row>
    <row r="126" spans="6:15">
      <c r="F126" s="2"/>
      <c r="I126" s="50"/>
      <c r="J126" s="50"/>
      <c r="L126" s="50"/>
      <c r="M126" s="50"/>
      <c r="N126" s="50"/>
      <c r="O126" s="50"/>
    </row>
    <row r="127" spans="6:15">
      <c r="F127" s="2"/>
      <c r="I127" s="50"/>
      <c r="J127" s="50"/>
      <c r="L127" s="50"/>
      <c r="M127" s="50"/>
      <c r="N127" s="50"/>
      <c r="O127" s="50"/>
    </row>
    <row r="128" spans="6:15">
      <c r="F128" s="2"/>
      <c r="I128" s="50"/>
      <c r="J128" s="50"/>
      <c r="L128" s="50"/>
      <c r="M128" s="50"/>
      <c r="N128" s="50"/>
      <c r="O128" s="50"/>
    </row>
    <row r="129" spans="6:15">
      <c r="F129" s="2"/>
      <c r="I129" s="50"/>
      <c r="J129" s="50"/>
      <c r="L129" s="50"/>
      <c r="M129" s="50"/>
      <c r="N129" s="50"/>
      <c r="O129" s="50"/>
    </row>
    <row r="130" spans="6:15">
      <c r="F130" s="2"/>
      <c r="I130" s="50"/>
      <c r="J130" s="50"/>
      <c r="L130" s="50"/>
      <c r="M130" s="50"/>
      <c r="N130" s="50"/>
      <c r="O130" s="50"/>
    </row>
    <row r="131" spans="6:15">
      <c r="F131" s="2"/>
      <c r="I131" s="50"/>
      <c r="J131" s="50"/>
      <c r="L131" s="50"/>
      <c r="M131" s="50"/>
      <c r="N131" s="50"/>
      <c r="O131" s="50"/>
    </row>
    <row r="132" spans="6:15">
      <c r="F132" s="2"/>
      <c r="I132" s="50"/>
      <c r="J132" s="50"/>
      <c r="L132" s="50"/>
      <c r="M132" s="50"/>
      <c r="N132" s="50"/>
      <c r="O132" s="50"/>
    </row>
    <row r="133" spans="6:15">
      <c r="F133" s="2"/>
      <c r="I133" s="50"/>
      <c r="J133" s="50"/>
      <c r="L133" s="50"/>
      <c r="M133" s="50"/>
      <c r="N133" s="50"/>
      <c r="O133" s="50"/>
    </row>
    <row r="134" spans="6:15">
      <c r="F134" s="2"/>
      <c r="I134" s="50"/>
      <c r="J134" s="50"/>
      <c r="L134" s="50"/>
      <c r="M134" s="50"/>
      <c r="N134" s="50"/>
      <c r="O134" s="50"/>
    </row>
    <row r="135" spans="6:15">
      <c r="F135" s="2"/>
      <c r="I135" s="50"/>
      <c r="J135" s="50"/>
      <c r="L135" s="50"/>
      <c r="M135" s="50"/>
      <c r="N135" s="50"/>
      <c r="O135" s="50"/>
    </row>
    <row r="136" spans="6:15">
      <c r="F136" s="2"/>
      <c r="I136" s="50"/>
      <c r="J136" s="50"/>
      <c r="L136" s="50"/>
      <c r="M136" s="50"/>
      <c r="N136" s="50"/>
      <c r="O136" s="50"/>
    </row>
    <row r="137" spans="6:15">
      <c r="F137" s="2"/>
      <c r="I137" s="50"/>
      <c r="J137" s="50"/>
      <c r="L137" s="50"/>
      <c r="M137" s="50"/>
      <c r="N137" s="50"/>
      <c r="O137" s="50"/>
    </row>
    <row r="138" spans="6:15">
      <c r="F138" s="2"/>
      <c r="I138" s="50"/>
      <c r="J138" s="50"/>
      <c r="L138" s="50"/>
      <c r="M138" s="50"/>
      <c r="N138" s="50"/>
      <c r="O138" s="50"/>
    </row>
    <row r="139" spans="6:15">
      <c r="F139" s="2"/>
      <c r="I139" s="50"/>
      <c r="J139" s="50"/>
      <c r="L139" s="50"/>
      <c r="M139" s="50"/>
      <c r="N139" s="50"/>
      <c r="O139" s="50"/>
    </row>
    <row r="140" spans="6:15">
      <c r="F140" s="2"/>
      <c r="I140" s="50"/>
      <c r="J140" s="50"/>
      <c r="L140" s="50"/>
      <c r="M140" s="50"/>
      <c r="N140" s="50"/>
      <c r="O140" s="50"/>
    </row>
    <row r="141" spans="6:15">
      <c r="F141" s="2"/>
      <c r="I141" s="50"/>
      <c r="J141" s="50"/>
      <c r="L141" s="50"/>
      <c r="M141" s="50"/>
      <c r="N141" s="50"/>
      <c r="O141" s="50"/>
    </row>
    <row r="142" spans="6:15">
      <c r="F142" s="2"/>
      <c r="I142" s="50"/>
      <c r="J142" s="50"/>
      <c r="L142" s="50"/>
      <c r="M142" s="50"/>
      <c r="N142" s="50"/>
      <c r="O142" s="50"/>
    </row>
    <row r="143" spans="6:15">
      <c r="F143" s="2"/>
      <c r="I143" s="50"/>
      <c r="J143" s="50"/>
      <c r="L143" s="50"/>
      <c r="M143" s="50"/>
      <c r="N143" s="50"/>
      <c r="O143" s="50"/>
    </row>
    <row r="144" spans="6:15">
      <c r="F144" s="2"/>
      <c r="I144" s="50"/>
      <c r="J144" s="50"/>
      <c r="L144" s="50"/>
      <c r="M144" s="50"/>
      <c r="N144" s="50"/>
      <c r="O144" s="50"/>
    </row>
    <row r="145" spans="6:15">
      <c r="F145" s="2"/>
      <c r="I145" s="50"/>
      <c r="J145" s="50"/>
      <c r="L145" s="50"/>
      <c r="M145" s="50"/>
      <c r="N145" s="50"/>
      <c r="O145" s="50"/>
    </row>
    <row r="146" spans="6:15">
      <c r="F146" s="2"/>
      <c r="I146" s="50"/>
      <c r="J146" s="50"/>
      <c r="L146" s="50"/>
      <c r="M146" s="50"/>
      <c r="N146" s="50"/>
      <c r="O146" s="50"/>
    </row>
    <row r="147" spans="6:15">
      <c r="F147" s="2"/>
      <c r="I147" s="50"/>
      <c r="J147" s="50"/>
      <c r="L147" s="50"/>
      <c r="M147" s="50"/>
      <c r="N147" s="50"/>
      <c r="O147" s="50"/>
    </row>
    <row r="148" spans="6:15">
      <c r="F148" s="2"/>
      <c r="I148" s="50"/>
      <c r="J148" s="50"/>
      <c r="L148" s="50"/>
      <c r="M148" s="50"/>
      <c r="N148" s="50"/>
      <c r="O148" s="50"/>
    </row>
    <row r="149" spans="6:15">
      <c r="F149" s="2"/>
      <c r="I149" s="50"/>
      <c r="J149" s="50"/>
      <c r="L149" s="50"/>
      <c r="M149" s="50"/>
      <c r="N149" s="50"/>
      <c r="O149" s="50"/>
    </row>
    <row r="150" spans="6:15">
      <c r="F150" s="2"/>
      <c r="I150" s="50"/>
      <c r="J150" s="50"/>
      <c r="L150" s="50"/>
      <c r="M150" s="50"/>
      <c r="N150" s="50"/>
      <c r="O150" s="50"/>
    </row>
    <row r="151" spans="6:15">
      <c r="F151" s="2"/>
      <c r="I151" s="50"/>
      <c r="J151" s="50"/>
      <c r="L151" s="50"/>
      <c r="M151" s="50"/>
      <c r="N151" s="50"/>
      <c r="O151" s="50"/>
    </row>
    <row r="152" spans="6:15">
      <c r="F152" s="2"/>
      <c r="I152" s="50"/>
      <c r="J152" s="50"/>
      <c r="L152" s="50"/>
      <c r="M152" s="50"/>
      <c r="N152" s="50"/>
      <c r="O152" s="50"/>
    </row>
    <row r="153" spans="6:15">
      <c r="F153" s="2"/>
      <c r="I153" s="50"/>
      <c r="J153" s="50"/>
      <c r="L153" s="50"/>
      <c r="M153" s="50"/>
      <c r="N153" s="50"/>
      <c r="O153" s="50"/>
    </row>
    <row r="154" spans="6:15">
      <c r="F154" s="2"/>
      <c r="I154" s="50"/>
      <c r="J154" s="50"/>
      <c r="L154" s="50"/>
      <c r="M154" s="50"/>
      <c r="N154" s="50"/>
      <c r="O154" s="50"/>
    </row>
    <row r="155" spans="6:15">
      <c r="F155" s="2"/>
      <c r="I155" s="50"/>
      <c r="J155" s="50"/>
      <c r="L155" s="50"/>
      <c r="M155" s="50"/>
      <c r="N155" s="50"/>
      <c r="O155" s="50"/>
    </row>
    <row r="156" spans="6:15">
      <c r="F156" s="2"/>
      <c r="I156" s="50"/>
      <c r="J156" s="50"/>
      <c r="L156" s="50"/>
      <c r="M156" s="50"/>
      <c r="N156" s="50"/>
      <c r="O156" s="50"/>
    </row>
    <row r="157" spans="6:15">
      <c r="F157" s="2"/>
      <c r="I157" s="50"/>
      <c r="J157" s="50"/>
      <c r="L157" s="50"/>
      <c r="M157" s="50"/>
      <c r="N157" s="50"/>
      <c r="O157" s="50"/>
    </row>
    <row r="158" spans="6:15">
      <c r="F158" s="2"/>
      <c r="I158" s="50"/>
      <c r="J158" s="50"/>
      <c r="L158" s="50"/>
      <c r="M158" s="50"/>
      <c r="N158" s="50"/>
      <c r="O158" s="50"/>
    </row>
    <row r="159" spans="6:15">
      <c r="F159" s="2"/>
      <c r="I159" s="50"/>
      <c r="J159" s="50"/>
      <c r="L159" s="50"/>
      <c r="M159" s="50"/>
      <c r="N159" s="50"/>
      <c r="O159" s="50"/>
    </row>
    <row r="160" spans="6:15">
      <c r="F160" s="2"/>
      <c r="I160" s="50"/>
      <c r="J160" s="50"/>
      <c r="L160" s="50"/>
      <c r="M160" s="50"/>
      <c r="N160" s="50"/>
      <c r="O160" s="50"/>
    </row>
    <row r="161" spans="6:15">
      <c r="F161" s="2"/>
      <c r="I161" s="50"/>
      <c r="J161" s="50"/>
      <c r="L161" s="50"/>
      <c r="M161" s="50"/>
      <c r="N161" s="50"/>
      <c r="O161" s="50"/>
    </row>
    <row r="162" spans="6:15">
      <c r="F162" s="2"/>
      <c r="I162" s="50"/>
      <c r="J162" s="50"/>
      <c r="L162" s="50"/>
      <c r="M162" s="50"/>
      <c r="N162" s="50"/>
      <c r="O162" s="50"/>
    </row>
    <row r="163" spans="6:15">
      <c r="F163" s="2"/>
      <c r="I163" s="50"/>
      <c r="J163" s="50"/>
      <c r="L163" s="50"/>
      <c r="M163" s="50"/>
      <c r="N163" s="50"/>
      <c r="O163" s="50"/>
    </row>
    <row r="164" spans="6:15">
      <c r="F164" s="2"/>
      <c r="I164" s="50"/>
      <c r="J164" s="50"/>
      <c r="L164" s="50"/>
      <c r="M164" s="50"/>
      <c r="N164" s="50"/>
      <c r="O164" s="50"/>
    </row>
    <row r="165" spans="6:15">
      <c r="F165" s="2"/>
      <c r="I165" s="50"/>
      <c r="J165" s="50"/>
      <c r="L165" s="50"/>
      <c r="M165" s="50"/>
      <c r="N165" s="50"/>
      <c r="O165" s="50"/>
    </row>
    <row r="166" spans="6:15">
      <c r="F166" s="2"/>
      <c r="I166" s="50"/>
      <c r="J166" s="50"/>
      <c r="L166" s="50"/>
      <c r="M166" s="50"/>
      <c r="N166" s="50"/>
      <c r="O166" s="50"/>
    </row>
    <row r="167" spans="6:15">
      <c r="F167" s="2"/>
      <c r="I167" s="50"/>
      <c r="J167" s="50"/>
      <c r="L167" s="50"/>
      <c r="M167" s="50"/>
      <c r="N167" s="50"/>
      <c r="O167" s="50"/>
    </row>
    <row r="168" spans="6:15">
      <c r="F168" s="2"/>
      <c r="I168" s="50"/>
      <c r="J168" s="50"/>
      <c r="L168" s="50"/>
      <c r="M168" s="50"/>
      <c r="N168" s="50"/>
      <c r="O168" s="50"/>
    </row>
    <row r="169" spans="6:15">
      <c r="F169" s="2"/>
      <c r="I169" s="50"/>
      <c r="J169" s="50"/>
      <c r="L169" s="50"/>
      <c r="M169" s="50"/>
      <c r="N169" s="50"/>
      <c r="O169" s="50"/>
    </row>
    <row r="170" spans="6:15">
      <c r="F170" s="2"/>
      <c r="I170" s="50"/>
      <c r="J170" s="50"/>
      <c r="L170" s="50"/>
      <c r="M170" s="50"/>
      <c r="N170" s="50"/>
      <c r="O170" s="50"/>
    </row>
    <row r="171" spans="6:15">
      <c r="F171" s="2"/>
      <c r="I171" s="50"/>
      <c r="J171" s="50"/>
      <c r="L171" s="50"/>
      <c r="M171" s="50"/>
      <c r="N171" s="50"/>
      <c r="O171" s="50"/>
    </row>
    <row r="172" spans="6:15">
      <c r="F172" s="2"/>
      <c r="I172" s="50"/>
      <c r="J172" s="50"/>
      <c r="L172" s="50"/>
      <c r="M172" s="50"/>
      <c r="N172" s="50"/>
      <c r="O172" s="50"/>
    </row>
    <row r="173" spans="6:15">
      <c r="F173" s="2"/>
      <c r="I173" s="50"/>
      <c r="J173" s="50"/>
      <c r="L173" s="50"/>
      <c r="M173" s="50"/>
      <c r="N173" s="50"/>
      <c r="O173" s="50"/>
    </row>
    <row r="174" spans="6:15">
      <c r="F174" s="2"/>
      <c r="I174" s="50"/>
      <c r="J174" s="50"/>
      <c r="L174" s="50"/>
      <c r="M174" s="50"/>
      <c r="N174" s="50"/>
      <c r="O174" s="50"/>
    </row>
    <row r="175" spans="6:15">
      <c r="F175" s="2"/>
      <c r="I175" s="50"/>
      <c r="J175" s="50"/>
      <c r="L175" s="50"/>
      <c r="M175" s="50"/>
      <c r="N175" s="50"/>
      <c r="O175" s="50"/>
    </row>
    <row r="176" spans="6:15">
      <c r="F176" s="2"/>
      <c r="I176" s="50"/>
      <c r="J176" s="50"/>
      <c r="L176" s="50"/>
      <c r="M176" s="50"/>
      <c r="N176" s="50"/>
      <c r="O176" s="50"/>
    </row>
    <row r="177" spans="6:15">
      <c r="F177" s="2"/>
      <c r="I177" s="50"/>
      <c r="J177" s="50"/>
      <c r="L177" s="50"/>
      <c r="M177" s="50"/>
      <c r="N177" s="50"/>
      <c r="O177" s="50"/>
    </row>
    <row r="178" spans="6:15">
      <c r="F178" s="2"/>
      <c r="I178" s="50"/>
      <c r="J178" s="50"/>
      <c r="L178" s="50"/>
      <c r="M178" s="50"/>
      <c r="N178" s="50"/>
      <c r="O178" s="50"/>
    </row>
    <row r="179" spans="6:15">
      <c r="F179" s="2"/>
      <c r="I179" s="50"/>
      <c r="J179" s="50"/>
      <c r="L179" s="50"/>
      <c r="M179" s="50"/>
      <c r="N179" s="50"/>
      <c r="O179" s="50"/>
    </row>
    <row r="180" spans="6:15">
      <c r="F180" s="2"/>
      <c r="I180" s="50"/>
      <c r="J180" s="50"/>
      <c r="L180" s="50"/>
      <c r="M180" s="50"/>
      <c r="N180" s="50"/>
      <c r="O180" s="50"/>
    </row>
    <row r="181" spans="6:15">
      <c r="F181" s="2"/>
      <c r="I181" s="50"/>
      <c r="J181" s="50"/>
      <c r="L181" s="50"/>
      <c r="M181" s="50"/>
      <c r="N181" s="50"/>
      <c r="O181" s="50"/>
    </row>
    <row r="182" spans="6:15">
      <c r="F182" s="2"/>
      <c r="I182" s="50"/>
      <c r="J182" s="50"/>
      <c r="L182" s="50"/>
      <c r="M182" s="50"/>
      <c r="N182" s="50"/>
      <c r="O182" s="50"/>
    </row>
    <row r="183" spans="6:15">
      <c r="F183" s="2"/>
      <c r="I183" s="50"/>
      <c r="J183" s="50"/>
      <c r="L183" s="50"/>
      <c r="M183" s="50"/>
      <c r="N183" s="50"/>
      <c r="O183" s="50"/>
    </row>
    <row r="184" spans="6:15">
      <c r="F184" s="2"/>
      <c r="I184" s="50"/>
      <c r="J184" s="50"/>
      <c r="L184" s="50"/>
      <c r="M184" s="50"/>
      <c r="N184" s="50"/>
      <c r="O184" s="50"/>
    </row>
    <row r="185" spans="6:15">
      <c r="F185" s="2"/>
      <c r="I185" s="50"/>
      <c r="J185" s="50"/>
      <c r="L185" s="50"/>
      <c r="M185" s="50"/>
      <c r="N185" s="50"/>
      <c r="O185" s="50"/>
    </row>
    <row r="186" spans="6:15">
      <c r="F186" s="2"/>
      <c r="I186" s="50"/>
      <c r="J186" s="50"/>
      <c r="L186" s="50"/>
      <c r="M186" s="50"/>
      <c r="N186" s="50"/>
      <c r="O186" s="50"/>
    </row>
    <row r="187" spans="6:15">
      <c r="F187" s="2"/>
      <c r="I187" s="50"/>
      <c r="J187" s="50"/>
      <c r="L187" s="50"/>
      <c r="M187" s="50"/>
      <c r="N187" s="50"/>
      <c r="O187" s="50"/>
    </row>
    <row r="188" spans="6:15">
      <c r="F188" s="2"/>
      <c r="I188" s="50"/>
      <c r="J188" s="50"/>
      <c r="L188" s="50"/>
      <c r="M188" s="50"/>
      <c r="N188" s="50"/>
      <c r="O188" s="50"/>
    </row>
    <row r="189" spans="6:15">
      <c r="F189" s="2"/>
      <c r="I189" s="50"/>
      <c r="J189" s="50"/>
      <c r="L189" s="50"/>
      <c r="M189" s="50"/>
      <c r="N189" s="50"/>
      <c r="O189" s="50"/>
    </row>
    <row r="190" spans="6:15">
      <c r="F190" s="2"/>
      <c r="I190" s="50"/>
      <c r="J190" s="50"/>
      <c r="L190" s="50"/>
      <c r="M190" s="50"/>
      <c r="N190" s="50"/>
      <c r="O190" s="50"/>
    </row>
    <row r="191" spans="6:15">
      <c r="F191" s="2"/>
      <c r="I191" s="50"/>
      <c r="J191" s="50"/>
      <c r="L191" s="50"/>
      <c r="M191" s="50"/>
      <c r="N191" s="50"/>
      <c r="O191" s="50"/>
    </row>
    <row r="192" spans="6:15">
      <c r="F192" s="2"/>
      <c r="I192" s="50"/>
      <c r="J192" s="50"/>
      <c r="L192" s="50"/>
      <c r="M192" s="50"/>
      <c r="N192" s="50"/>
      <c r="O192" s="50"/>
    </row>
    <row r="193" spans="6:15">
      <c r="F193" s="2"/>
      <c r="I193" s="50"/>
      <c r="J193" s="50"/>
      <c r="L193" s="50"/>
      <c r="M193" s="50"/>
      <c r="N193" s="50"/>
      <c r="O193" s="50"/>
    </row>
    <row r="194" spans="6:15">
      <c r="F194" s="2"/>
      <c r="I194" s="50"/>
      <c r="J194" s="50"/>
      <c r="L194" s="50"/>
      <c r="M194" s="50"/>
      <c r="N194" s="50"/>
      <c r="O194" s="50"/>
    </row>
    <row r="195" spans="6:15">
      <c r="F195" s="2"/>
      <c r="I195" s="50"/>
      <c r="J195" s="50"/>
      <c r="L195" s="50"/>
      <c r="M195" s="50"/>
      <c r="N195" s="50"/>
      <c r="O195" s="50"/>
    </row>
    <row r="196" spans="6:15">
      <c r="F196" s="2"/>
      <c r="I196" s="50"/>
      <c r="J196" s="50"/>
      <c r="L196" s="50"/>
      <c r="M196" s="50"/>
      <c r="N196" s="50"/>
      <c r="O196" s="50"/>
    </row>
    <row r="197" spans="6:15">
      <c r="F197" s="2"/>
      <c r="I197" s="50"/>
      <c r="J197" s="50"/>
      <c r="L197" s="50"/>
      <c r="M197" s="50"/>
      <c r="N197" s="50"/>
      <c r="O197" s="50"/>
    </row>
    <row r="198" spans="6:15">
      <c r="F198" s="2"/>
      <c r="I198" s="50"/>
      <c r="J198" s="50"/>
      <c r="L198" s="50"/>
      <c r="M198" s="50"/>
      <c r="N198" s="50"/>
      <c r="O198" s="50"/>
    </row>
    <row r="199" spans="6:15">
      <c r="F199" s="2"/>
      <c r="I199" s="50"/>
      <c r="J199" s="50"/>
      <c r="L199" s="50"/>
      <c r="M199" s="50"/>
      <c r="N199" s="50"/>
      <c r="O199" s="50"/>
    </row>
    <row r="200" spans="6:15">
      <c r="F200" s="2"/>
      <c r="I200" s="50"/>
      <c r="J200" s="50"/>
      <c r="L200" s="50"/>
      <c r="M200" s="50"/>
      <c r="N200" s="50"/>
      <c r="O200" s="50"/>
    </row>
    <row r="201" spans="6:15">
      <c r="F201" s="2"/>
      <c r="I201" s="50"/>
      <c r="J201" s="50"/>
      <c r="L201" s="50"/>
      <c r="M201" s="50"/>
      <c r="N201" s="50"/>
      <c r="O201" s="50"/>
    </row>
    <row r="202" spans="6:15">
      <c r="F202" s="2"/>
      <c r="I202" s="50"/>
      <c r="J202" s="50"/>
      <c r="L202" s="50"/>
      <c r="M202" s="50"/>
      <c r="N202" s="50"/>
      <c r="O202" s="50"/>
    </row>
    <row r="203" spans="6:15">
      <c r="F203" s="2"/>
      <c r="I203" s="50"/>
      <c r="J203" s="50"/>
      <c r="L203" s="50"/>
      <c r="M203" s="50"/>
      <c r="N203" s="50"/>
      <c r="O203" s="50"/>
    </row>
    <row r="204" spans="6:15">
      <c r="F204" s="2"/>
      <c r="I204" s="50"/>
      <c r="J204" s="50"/>
      <c r="L204" s="50"/>
      <c r="M204" s="50"/>
      <c r="N204" s="50"/>
      <c r="O204" s="50"/>
    </row>
    <row r="205" spans="6:15">
      <c r="F205" s="2"/>
      <c r="I205" s="50"/>
      <c r="J205" s="50"/>
      <c r="L205" s="50"/>
      <c r="M205" s="50"/>
      <c r="N205" s="50"/>
      <c r="O205" s="50"/>
    </row>
    <row r="206" spans="6:15">
      <c r="F206" s="2"/>
      <c r="I206" s="50"/>
      <c r="J206" s="50"/>
      <c r="L206" s="50"/>
      <c r="M206" s="50"/>
      <c r="N206" s="50"/>
      <c r="O206" s="50"/>
    </row>
    <row r="207" spans="6:15">
      <c r="F207" s="2"/>
      <c r="I207" s="50"/>
      <c r="J207" s="50"/>
      <c r="L207" s="50"/>
      <c r="M207" s="50"/>
      <c r="N207" s="50"/>
      <c r="O207" s="50"/>
    </row>
    <row r="208" spans="6:15">
      <c r="F208" s="2"/>
      <c r="I208" s="50"/>
      <c r="J208" s="50"/>
      <c r="L208" s="50"/>
      <c r="M208" s="50"/>
      <c r="N208" s="50"/>
      <c r="O208" s="50"/>
    </row>
    <row r="209" spans="6:15">
      <c r="F209" s="2"/>
      <c r="I209" s="50"/>
      <c r="J209" s="50"/>
      <c r="L209" s="50"/>
      <c r="M209" s="50"/>
      <c r="N209" s="50"/>
      <c r="O209" s="50"/>
    </row>
    <row r="210" spans="6:15">
      <c r="F210" s="2"/>
      <c r="I210" s="50"/>
      <c r="J210" s="50"/>
      <c r="L210" s="50"/>
      <c r="M210" s="50"/>
      <c r="N210" s="50"/>
      <c r="O210" s="50"/>
    </row>
    <row r="211" spans="6:15">
      <c r="F211" s="2"/>
      <c r="I211" s="50"/>
      <c r="J211" s="50"/>
      <c r="L211" s="50"/>
      <c r="M211" s="50"/>
      <c r="N211" s="50"/>
      <c r="O211" s="50"/>
    </row>
    <row r="212" spans="6:15">
      <c r="F212" s="2"/>
      <c r="I212" s="50"/>
      <c r="J212" s="50"/>
      <c r="L212" s="50"/>
      <c r="M212" s="50"/>
      <c r="N212" s="50"/>
      <c r="O212" s="50"/>
    </row>
    <row r="213" spans="6:15">
      <c r="F213" s="2"/>
      <c r="I213" s="50"/>
      <c r="J213" s="50"/>
      <c r="L213" s="50"/>
      <c r="M213" s="50"/>
      <c r="N213" s="50"/>
      <c r="O213" s="50"/>
    </row>
    <row r="214" spans="6:15">
      <c r="F214" s="2"/>
      <c r="I214" s="50"/>
      <c r="J214" s="50"/>
      <c r="L214" s="50"/>
      <c r="M214" s="50"/>
      <c r="N214" s="50"/>
      <c r="O214" s="50"/>
    </row>
    <row r="215" spans="6:15">
      <c r="F215" s="2"/>
      <c r="I215" s="50"/>
      <c r="J215" s="50"/>
      <c r="L215" s="50"/>
      <c r="M215" s="50"/>
      <c r="N215" s="50"/>
      <c r="O215" s="50"/>
    </row>
    <row r="216" spans="6:15">
      <c r="F216" s="2"/>
      <c r="I216" s="50"/>
      <c r="J216" s="50"/>
      <c r="L216" s="50"/>
      <c r="M216" s="50"/>
      <c r="N216" s="50"/>
      <c r="O216" s="50"/>
    </row>
    <row r="217" spans="6:15">
      <c r="F217" s="2"/>
      <c r="I217" s="50"/>
      <c r="J217" s="50"/>
      <c r="L217" s="50"/>
      <c r="M217" s="50"/>
      <c r="N217" s="50"/>
      <c r="O217" s="50"/>
    </row>
    <row r="218" spans="6:15">
      <c r="F218" s="2"/>
      <c r="I218" s="50"/>
      <c r="J218" s="50"/>
      <c r="L218" s="50"/>
      <c r="M218" s="50"/>
      <c r="N218" s="50"/>
      <c r="O218" s="50"/>
    </row>
    <row r="219" spans="6:15">
      <c r="F219" s="2"/>
      <c r="I219" s="50"/>
      <c r="J219" s="50"/>
      <c r="L219" s="50"/>
      <c r="M219" s="50"/>
      <c r="N219" s="50"/>
      <c r="O219" s="50"/>
    </row>
    <row r="220" spans="6:15">
      <c r="F220" s="2"/>
      <c r="I220" s="50"/>
      <c r="J220" s="50"/>
      <c r="L220" s="50"/>
      <c r="M220" s="50"/>
      <c r="N220" s="50"/>
      <c r="O220" s="50"/>
    </row>
    <row r="221" spans="6:15">
      <c r="F221" s="2"/>
      <c r="I221" s="50"/>
      <c r="J221" s="50"/>
      <c r="L221" s="50"/>
      <c r="M221" s="50"/>
      <c r="N221" s="50"/>
      <c r="O221" s="50"/>
    </row>
    <row r="222" spans="6:15">
      <c r="F222" s="2"/>
      <c r="I222" s="50"/>
      <c r="J222" s="50"/>
      <c r="L222" s="50"/>
      <c r="M222" s="50"/>
      <c r="N222" s="50"/>
      <c r="O222" s="50"/>
    </row>
    <row r="223" spans="6:15">
      <c r="F223" s="2"/>
      <c r="I223" s="50"/>
      <c r="J223" s="50"/>
      <c r="L223" s="50"/>
      <c r="M223" s="50"/>
      <c r="N223" s="50"/>
      <c r="O223" s="50"/>
    </row>
    <row r="224" spans="6:15">
      <c r="F224" s="2"/>
      <c r="I224" s="50"/>
      <c r="J224" s="50"/>
      <c r="L224" s="50"/>
      <c r="M224" s="50"/>
      <c r="N224" s="50"/>
      <c r="O224" s="50"/>
    </row>
    <row r="225" spans="6:15">
      <c r="F225" s="2"/>
      <c r="I225" s="50"/>
      <c r="J225" s="50"/>
      <c r="L225" s="50"/>
      <c r="M225" s="50"/>
      <c r="N225" s="50"/>
      <c r="O225" s="50"/>
    </row>
    <row r="226" spans="6:15">
      <c r="F226" s="2"/>
      <c r="I226" s="50"/>
      <c r="J226" s="50"/>
      <c r="L226" s="50"/>
      <c r="M226" s="50"/>
      <c r="N226" s="50"/>
      <c r="O226" s="50"/>
    </row>
    <row r="227" spans="6:15">
      <c r="F227" s="2"/>
      <c r="I227" s="50"/>
      <c r="J227" s="50"/>
      <c r="L227" s="50"/>
      <c r="M227" s="50"/>
      <c r="N227" s="50"/>
      <c r="O227" s="50"/>
    </row>
    <row r="228" spans="6:15">
      <c r="F228" s="2"/>
      <c r="I228" s="50"/>
      <c r="J228" s="50"/>
      <c r="L228" s="50"/>
      <c r="M228" s="50"/>
      <c r="N228" s="50"/>
      <c r="O228" s="50"/>
    </row>
    <row r="229" spans="6:15">
      <c r="F229" s="2"/>
      <c r="I229" s="50"/>
      <c r="J229" s="50"/>
      <c r="L229" s="50"/>
      <c r="M229" s="50"/>
      <c r="N229" s="50"/>
      <c r="O229" s="50"/>
    </row>
    <row r="230" spans="6:15">
      <c r="F230" s="2"/>
      <c r="I230" s="50"/>
      <c r="J230" s="50"/>
      <c r="L230" s="50"/>
      <c r="M230" s="50"/>
      <c r="N230" s="50"/>
      <c r="O230" s="50"/>
    </row>
    <row r="231" spans="6:15">
      <c r="F231" s="2"/>
      <c r="I231" s="50"/>
      <c r="J231" s="50"/>
      <c r="L231" s="50"/>
      <c r="M231" s="50"/>
      <c r="N231" s="50"/>
      <c r="O231" s="50"/>
    </row>
    <row r="232" spans="6:15">
      <c r="F232" s="2"/>
      <c r="I232" s="50"/>
      <c r="J232" s="50"/>
      <c r="L232" s="50"/>
      <c r="M232" s="50"/>
      <c r="N232" s="50"/>
      <c r="O232" s="50"/>
    </row>
    <row r="233" spans="6:15">
      <c r="F233" s="2"/>
      <c r="I233" s="50"/>
      <c r="J233" s="50"/>
      <c r="L233" s="50"/>
      <c r="M233" s="50"/>
      <c r="N233" s="50"/>
      <c r="O233" s="50"/>
    </row>
    <row r="234" spans="6:15">
      <c r="F234" s="2"/>
      <c r="I234" s="50"/>
      <c r="J234" s="50"/>
      <c r="L234" s="50"/>
      <c r="M234" s="50"/>
      <c r="N234" s="50"/>
      <c r="O234" s="50"/>
    </row>
    <row r="235" spans="6:15">
      <c r="F235" s="2"/>
      <c r="I235" s="50"/>
      <c r="J235" s="50"/>
      <c r="L235" s="50"/>
      <c r="M235" s="50"/>
      <c r="N235" s="50"/>
      <c r="O235" s="50"/>
    </row>
    <row r="236" spans="6:15">
      <c r="F236" s="2"/>
      <c r="I236" s="50"/>
      <c r="J236" s="50"/>
      <c r="L236" s="50"/>
      <c r="M236" s="50"/>
      <c r="N236" s="50"/>
      <c r="O236" s="50"/>
    </row>
    <row r="237" spans="6:15">
      <c r="F237" s="2"/>
      <c r="I237" s="50"/>
      <c r="J237" s="50"/>
      <c r="L237" s="50"/>
      <c r="M237" s="50"/>
      <c r="N237" s="50"/>
      <c r="O237" s="50"/>
    </row>
    <row r="238" spans="6:15">
      <c r="F238" s="2"/>
      <c r="I238" s="50"/>
      <c r="J238" s="50"/>
      <c r="L238" s="50"/>
      <c r="M238" s="50"/>
      <c r="N238" s="50"/>
      <c r="O238" s="50"/>
    </row>
    <row r="239" spans="6:15">
      <c r="F239" s="2"/>
      <c r="I239" s="50"/>
      <c r="J239" s="50"/>
      <c r="L239" s="50"/>
      <c r="M239" s="50"/>
      <c r="N239" s="50"/>
      <c r="O239" s="50"/>
    </row>
    <row r="240" spans="6:15">
      <c r="F240" s="2"/>
      <c r="I240" s="50"/>
      <c r="J240" s="50"/>
      <c r="L240" s="50"/>
      <c r="M240" s="50"/>
      <c r="N240" s="50"/>
      <c r="O240" s="50"/>
    </row>
    <row r="241" spans="6:15">
      <c r="F241" s="2"/>
      <c r="I241" s="50"/>
      <c r="J241" s="50"/>
      <c r="L241" s="50"/>
      <c r="M241" s="50"/>
      <c r="N241" s="50"/>
      <c r="O241" s="50"/>
    </row>
    <row r="242" spans="6:15">
      <c r="F242" s="2"/>
      <c r="I242" s="50"/>
      <c r="J242" s="50"/>
      <c r="L242" s="50"/>
      <c r="M242" s="50"/>
      <c r="N242" s="50"/>
      <c r="O242" s="50"/>
    </row>
    <row r="243" spans="6:15">
      <c r="F243" s="2"/>
      <c r="I243" s="50"/>
      <c r="J243" s="50"/>
      <c r="L243" s="50"/>
      <c r="M243" s="50"/>
      <c r="N243" s="50"/>
      <c r="O243" s="50"/>
    </row>
    <row r="244" spans="6:15">
      <c r="F244" s="2"/>
      <c r="I244" s="50"/>
      <c r="J244" s="50"/>
      <c r="L244" s="50"/>
      <c r="M244" s="50"/>
      <c r="N244" s="50"/>
      <c r="O244" s="50"/>
    </row>
    <row r="245" spans="6:15">
      <c r="F245" s="2"/>
      <c r="I245" s="50"/>
      <c r="J245" s="50"/>
      <c r="L245" s="50"/>
      <c r="M245" s="50"/>
      <c r="N245" s="50"/>
      <c r="O245" s="50"/>
    </row>
    <row r="246" spans="6:15">
      <c r="F246" s="2"/>
      <c r="I246" s="50"/>
      <c r="J246" s="50"/>
      <c r="L246" s="50"/>
      <c r="M246" s="50"/>
      <c r="N246" s="50"/>
      <c r="O246" s="50"/>
    </row>
    <row r="247" spans="6:15">
      <c r="F247" s="2"/>
      <c r="I247" s="50"/>
      <c r="J247" s="50"/>
      <c r="L247" s="50"/>
      <c r="M247" s="50"/>
      <c r="N247" s="50"/>
      <c r="O247" s="50"/>
    </row>
    <row r="248" spans="6:15">
      <c r="F248" s="2"/>
      <c r="I248" s="50"/>
      <c r="J248" s="50"/>
      <c r="L248" s="50"/>
      <c r="M248" s="50"/>
      <c r="N248" s="50"/>
      <c r="O248" s="50"/>
    </row>
    <row r="249" spans="6:15">
      <c r="F249" s="2"/>
      <c r="I249" s="50"/>
      <c r="J249" s="50"/>
      <c r="L249" s="50"/>
      <c r="M249" s="50"/>
      <c r="N249" s="50"/>
      <c r="O249" s="50"/>
    </row>
    <row r="250" spans="6:15">
      <c r="F250" s="2"/>
      <c r="I250" s="50"/>
      <c r="J250" s="50"/>
      <c r="L250" s="50"/>
      <c r="M250" s="50"/>
      <c r="N250" s="50"/>
      <c r="O250" s="50"/>
    </row>
    <row r="251" spans="6:15">
      <c r="F251" s="2"/>
      <c r="I251" s="50"/>
      <c r="J251" s="50"/>
      <c r="L251" s="50"/>
      <c r="M251" s="50"/>
      <c r="N251" s="50"/>
      <c r="O251" s="50"/>
    </row>
    <row r="252" spans="6:15">
      <c r="F252" s="2"/>
      <c r="I252" s="50"/>
      <c r="J252" s="50"/>
      <c r="L252" s="50"/>
      <c r="M252" s="50"/>
      <c r="N252" s="50"/>
      <c r="O252" s="50"/>
    </row>
    <row r="253" spans="6:15">
      <c r="F253" s="2"/>
      <c r="I253" s="50"/>
      <c r="J253" s="50"/>
      <c r="L253" s="50"/>
      <c r="M253" s="50"/>
      <c r="N253" s="50"/>
      <c r="O253" s="50"/>
    </row>
    <row r="254" spans="6:15">
      <c r="F254" s="2"/>
      <c r="I254" s="50"/>
      <c r="J254" s="50"/>
      <c r="L254" s="50"/>
      <c r="M254" s="50"/>
      <c r="N254" s="50"/>
      <c r="O254" s="50"/>
    </row>
    <row r="255" spans="6:15">
      <c r="F255" s="2"/>
      <c r="I255" s="50"/>
      <c r="J255" s="50"/>
      <c r="L255" s="50"/>
      <c r="M255" s="50"/>
      <c r="N255" s="50"/>
      <c r="O255" s="50"/>
    </row>
    <row r="256" spans="6:15">
      <c r="F256" s="2"/>
      <c r="I256" s="50"/>
      <c r="J256" s="50"/>
      <c r="L256" s="50"/>
      <c r="M256" s="50"/>
      <c r="N256" s="50"/>
      <c r="O256" s="50"/>
    </row>
    <row r="257" spans="6:15">
      <c r="F257" s="2"/>
      <c r="I257" s="50"/>
      <c r="J257" s="50"/>
      <c r="L257" s="50"/>
      <c r="M257" s="50"/>
      <c r="N257" s="50"/>
      <c r="O257" s="50"/>
    </row>
    <row r="258" spans="6:15">
      <c r="F258" s="2"/>
      <c r="I258" s="50"/>
      <c r="J258" s="50"/>
      <c r="L258" s="50"/>
      <c r="M258" s="50"/>
      <c r="N258" s="50"/>
      <c r="O258" s="50"/>
    </row>
    <row r="259" spans="6:15">
      <c r="F259" s="2"/>
      <c r="I259" s="50"/>
      <c r="J259" s="50"/>
      <c r="L259" s="50"/>
      <c r="M259" s="50"/>
      <c r="N259" s="50"/>
      <c r="O259" s="50"/>
    </row>
    <row r="260" spans="6:15">
      <c r="F260" s="2"/>
      <c r="I260" s="50"/>
      <c r="J260" s="50"/>
      <c r="L260" s="50"/>
      <c r="M260" s="50"/>
      <c r="N260" s="50"/>
      <c r="O260" s="50"/>
    </row>
    <row r="261" spans="6:15">
      <c r="F261" s="2"/>
      <c r="I261" s="50"/>
      <c r="J261" s="50"/>
      <c r="L261" s="50"/>
      <c r="M261" s="50"/>
      <c r="N261" s="50"/>
      <c r="O261" s="50"/>
    </row>
    <row r="262" spans="6:15">
      <c r="F262" s="2"/>
      <c r="I262" s="50"/>
      <c r="J262" s="50"/>
      <c r="L262" s="50"/>
      <c r="M262" s="50"/>
      <c r="N262" s="50"/>
      <c r="O262" s="50"/>
    </row>
    <row r="263" spans="6:15">
      <c r="F263" s="2"/>
      <c r="I263" s="50"/>
      <c r="J263" s="50"/>
      <c r="L263" s="50"/>
      <c r="M263" s="50"/>
      <c r="N263" s="50"/>
      <c r="O263" s="50"/>
    </row>
    <row r="264" spans="6:15">
      <c r="F264" s="2"/>
      <c r="I264" s="50"/>
      <c r="J264" s="50"/>
      <c r="L264" s="50"/>
      <c r="M264" s="50"/>
      <c r="N264" s="50"/>
      <c r="O264" s="50"/>
    </row>
    <row r="265" spans="6:15">
      <c r="F265" s="2"/>
      <c r="I265" s="50"/>
      <c r="J265" s="50"/>
      <c r="L265" s="50"/>
      <c r="M265" s="50"/>
      <c r="N265" s="50"/>
      <c r="O265" s="50"/>
    </row>
    <row r="266" spans="6:15">
      <c r="F266" s="2"/>
      <c r="I266" s="50"/>
      <c r="J266" s="50"/>
      <c r="L266" s="50"/>
      <c r="M266" s="50"/>
      <c r="N266" s="50"/>
      <c r="O266" s="50"/>
    </row>
    <row r="267" spans="6:15">
      <c r="F267" s="2"/>
      <c r="I267" s="50"/>
      <c r="J267" s="50"/>
      <c r="L267" s="50"/>
      <c r="M267" s="50"/>
      <c r="N267" s="50"/>
      <c r="O267" s="50"/>
    </row>
    <row r="268" spans="6:15">
      <c r="F268" s="2"/>
      <c r="I268" s="50"/>
      <c r="J268" s="50"/>
      <c r="L268" s="50"/>
      <c r="M268" s="50"/>
      <c r="N268" s="50"/>
      <c r="O268" s="50"/>
    </row>
    <row r="269" spans="6:15">
      <c r="F269" s="2"/>
      <c r="I269" s="50"/>
      <c r="J269" s="50"/>
      <c r="L269" s="50"/>
      <c r="M269" s="50"/>
      <c r="N269" s="50"/>
      <c r="O269" s="50"/>
    </row>
    <row r="270" spans="6:15">
      <c r="F270" s="2"/>
      <c r="I270" s="50"/>
      <c r="J270" s="50"/>
      <c r="L270" s="50"/>
      <c r="M270" s="50"/>
      <c r="N270" s="50"/>
      <c r="O270" s="50"/>
    </row>
    <row r="271" spans="6:15">
      <c r="F271" s="2"/>
      <c r="I271" s="50"/>
      <c r="J271" s="50"/>
      <c r="L271" s="50"/>
      <c r="M271" s="50"/>
      <c r="N271" s="50"/>
      <c r="O271" s="50"/>
    </row>
    <row r="272" spans="6:15">
      <c r="F272" s="2"/>
      <c r="I272" s="50"/>
      <c r="J272" s="50"/>
      <c r="L272" s="50"/>
      <c r="M272" s="50"/>
      <c r="N272" s="50"/>
      <c r="O272" s="50"/>
    </row>
    <row r="273" spans="6:15">
      <c r="F273" s="2"/>
      <c r="I273" s="50"/>
      <c r="J273" s="50"/>
      <c r="L273" s="50"/>
      <c r="M273" s="50"/>
      <c r="N273" s="50"/>
      <c r="O273" s="50"/>
    </row>
    <row r="274" spans="6:15">
      <c r="F274" s="2"/>
      <c r="I274" s="50"/>
      <c r="J274" s="50"/>
      <c r="L274" s="50"/>
      <c r="M274" s="50"/>
      <c r="N274" s="50"/>
      <c r="O274" s="50"/>
    </row>
    <row r="275" spans="6:15">
      <c r="F275" s="2"/>
      <c r="I275" s="50"/>
      <c r="J275" s="50"/>
      <c r="L275" s="50"/>
      <c r="M275" s="50"/>
      <c r="N275" s="50"/>
      <c r="O275" s="50"/>
    </row>
    <row r="276" spans="6:15">
      <c r="F276" s="2"/>
      <c r="I276" s="50"/>
      <c r="J276" s="50"/>
      <c r="L276" s="50"/>
      <c r="M276" s="50"/>
      <c r="N276" s="50"/>
      <c r="O276" s="50"/>
    </row>
    <row r="277" spans="6:15">
      <c r="F277" s="2"/>
      <c r="I277" s="50"/>
      <c r="J277" s="50"/>
      <c r="L277" s="50"/>
      <c r="M277" s="50"/>
      <c r="N277" s="50"/>
      <c r="O277" s="50"/>
    </row>
    <row r="278" spans="6:15">
      <c r="F278" s="2"/>
      <c r="I278" s="50"/>
      <c r="J278" s="50"/>
      <c r="L278" s="50"/>
      <c r="M278" s="50"/>
      <c r="N278" s="50"/>
      <c r="O278" s="50"/>
    </row>
    <row r="279" spans="6:15">
      <c r="F279" s="2"/>
      <c r="I279" s="50"/>
      <c r="J279" s="50"/>
      <c r="L279" s="50"/>
      <c r="M279" s="50"/>
      <c r="N279" s="50"/>
      <c r="O279" s="50"/>
    </row>
    <row r="280" spans="6:15">
      <c r="F280" s="2"/>
      <c r="I280" s="50"/>
      <c r="J280" s="50"/>
      <c r="L280" s="50"/>
      <c r="M280" s="50"/>
      <c r="N280" s="50"/>
      <c r="O280" s="50"/>
    </row>
    <row r="281" spans="6:15">
      <c r="F281" s="2"/>
      <c r="I281" s="50"/>
      <c r="J281" s="50"/>
      <c r="L281" s="50"/>
      <c r="M281" s="50"/>
      <c r="N281" s="50"/>
      <c r="O281" s="50"/>
    </row>
    <row r="282" spans="6:15">
      <c r="F282" s="2"/>
      <c r="I282" s="50"/>
      <c r="J282" s="50"/>
      <c r="L282" s="50"/>
      <c r="M282" s="50"/>
      <c r="N282" s="50"/>
      <c r="O282" s="50"/>
    </row>
    <row r="283" spans="6:15">
      <c r="F283" s="2"/>
      <c r="I283" s="50"/>
      <c r="J283" s="50"/>
      <c r="L283" s="50"/>
      <c r="M283" s="50"/>
      <c r="N283" s="50"/>
      <c r="O283" s="50"/>
    </row>
    <row r="284" spans="6:15">
      <c r="F284" s="2"/>
      <c r="I284" s="50"/>
      <c r="J284" s="50"/>
      <c r="L284" s="50"/>
      <c r="M284" s="50"/>
      <c r="N284" s="50"/>
      <c r="O284" s="50"/>
    </row>
    <row r="285" spans="6:15">
      <c r="F285" s="2"/>
      <c r="I285" s="50"/>
      <c r="J285" s="50"/>
      <c r="L285" s="50"/>
      <c r="M285" s="50"/>
      <c r="N285" s="50"/>
      <c r="O285" s="50"/>
    </row>
    <row r="286" spans="6:15">
      <c r="F286" s="2"/>
      <c r="I286" s="50"/>
      <c r="J286" s="50"/>
      <c r="L286" s="50"/>
      <c r="M286" s="50"/>
      <c r="N286" s="50"/>
      <c r="O286" s="50"/>
    </row>
    <row r="287" spans="6:15">
      <c r="F287" s="2"/>
      <c r="I287" s="50"/>
      <c r="J287" s="50"/>
      <c r="L287" s="50"/>
      <c r="M287" s="50"/>
      <c r="N287" s="50"/>
      <c r="O287" s="50"/>
    </row>
    <row r="288" spans="6:15">
      <c r="F288" s="2"/>
      <c r="I288" s="50"/>
      <c r="J288" s="50"/>
      <c r="L288" s="50"/>
      <c r="M288" s="50"/>
      <c r="N288" s="50"/>
      <c r="O288" s="50"/>
    </row>
    <row r="289" spans="6:15">
      <c r="F289" s="2"/>
      <c r="I289" s="50"/>
      <c r="J289" s="50"/>
      <c r="L289" s="50"/>
      <c r="M289" s="50"/>
      <c r="N289" s="50"/>
      <c r="O289" s="50"/>
    </row>
    <row r="290" spans="6:15">
      <c r="F290" s="2"/>
      <c r="I290" s="50"/>
      <c r="J290" s="50"/>
      <c r="L290" s="50"/>
      <c r="M290" s="50"/>
      <c r="N290" s="50"/>
      <c r="O290" s="50"/>
    </row>
    <row r="291" spans="6:15">
      <c r="F291" s="2"/>
      <c r="I291" s="50"/>
      <c r="J291" s="50"/>
      <c r="L291" s="50"/>
      <c r="M291" s="50"/>
      <c r="N291" s="50"/>
      <c r="O291" s="50"/>
    </row>
    <row r="292" spans="6:15">
      <c r="F292" s="2"/>
      <c r="I292" s="50"/>
      <c r="J292" s="50"/>
      <c r="L292" s="50"/>
      <c r="M292" s="50"/>
      <c r="N292" s="50"/>
      <c r="O292" s="50"/>
    </row>
    <row r="293" spans="6:15">
      <c r="F293" s="2"/>
      <c r="I293" s="50"/>
      <c r="J293" s="50"/>
      <c r="L293" s="50"/>
      <c r="M293" s="50"/>
      <c r="N293" s="50"/>
      <c r="O293" s="50"/>
    </row>
    <row r="294" spans="6:15">
      <c r="F294" s="2"/>
      <c r="I294" s="50"/>
      <c r="J294" s="50"/>
      <c r="L294" s="50"/>
      <c r="M294" s="50"/>
      <c r="N294" s="50"/>
      <c r="O294" s="50"/>
    </row>
    <row r="295" spans="6:15">
      <c r="F295" s="2"/>
      <c r="I295" s="50"/>
      <c r="J295" s="50"/>
      <c r="L295" s="50"/>
      <c r="M295" s="50"/>
      <c r="N295" s="50"/>
      <c r="O295" s="50"/>
    </row>
    <row r="296" spans="6:15">
      <c r="F296" s="2"/>
      <c r="I296" s="50"/>
      <c r="J296" s="50"/>
      <c r="L296" s="50"/>
      <c r="M296" s="50"/>
      <c r="N296" s="50"/>
      <c r="O296" s="50"/>
    </row>
    <row r="297" spans="6:15">
      <c r="F297" s="2"/>
      <c r="I297" s="50"/>
      <c r="J297" s="50"/>
      <c r="L297" s="50"/>
      <c r="M297" s="50"/>
      <c r="N297" s="50"/>
      <c r="O297" s="50"/>
    </row>
    <row r="298" spans="6:15">
      <c r="F298" s="2"/>
      <c r="I298" s="50"/>
      <c r="J298" s="50"/>
      <c r="L298" s="50"/>
      <c r="M298" s="50"/>
      <c r="N298" s="50"/>
      <c r="O298" s="50"/>
    </row>
    <row r="299" spans="6:15">
      <c r="F299" s="2"/>
      <c r="I299" s="50"/>
      <c r="J299" s="50"/>
      <c r="L299" s="50"/>
      <c r="M299" s="50"/>
      <c r="N299" s="50"/>
      <c r="O299" s="50"/>
    </row>
    <row r="300" spans="6:15">
      <c r="F300" s="2"/>
      <c r="I300" s="50"/>
      <c r="J300" s="50"/>
      <c r="L300" s="50"/>
      <c r="M300" s="50"/>
      <c r="N300" s="50"/>
      <c r="O300" s="50"/>
    </row>
    <row r="301" spans="6:15">
      <c r="F301" s="2"/>
      <c r="I301" s="50"/>
      <c r="J301" s="50"/>
      <c r="L301" s="50"/>
      <c r="M301" s="50"/>
      <c r="N301" s="50"/>
      <c r="O301" s="50"/>
    </row>
    <row r="302" spans="6:15">
      <c r="F302" s="2"/>
      <c r="I302" s="50"/>
      <c r="J302" s="50"/>
      <c r="L302" s="50"/>
      <c r="M302" s="50"/>
      <c r="N302" s="50"/>
      <c r="O302" s="50"/>
    </row>
    <row r="303" spans="6:15">
      <c r="F303" s="2"/>
      <c r="I303" s="50"/>
      <c r="J303" s="50"/>
      <c r="L303" s="50"/>
      <c r="M303" s="50"/>
      <c r="N303" s="50"/>
      <c r="O303" s="50"/>
    </row>
    <row r="304" spans="6:15">
      <c r="F304" s="2"/>
      <c r="I304" s="50"/>
      <c r="J304" s="50"/>
      <c r="L304" s="50"/>
      <c r="M304" s="50"/>
      <c r="N304" s="50"/>
      <c r="O304" s="50"/>
    </row>
    <row r="305" spans="6:15">
      <c r="F305" s="2"/>
      <c r="I305" s="50"/>
      <c r="J305" s="50"/>
      <c r="L305" s="50"/>
      <c r="M305" s="50"/>
      <c r="N305" s="50"/>
      <c r="O305" s="50"/>
    </row>
    <row r="306" spans="6:15">
      <c r="F306" s="2"/>
      <c r="I306" s="50"/>
      <c r="J306" s="50"/>
      <c r="L306" s="50"/>
      <c r="M306" s="50"/>
      <c r="N306" s="50"/>
      <c r="O306" s="50"/>
    </row>
    <row r="307" spans="6:15">
      <c r="F307" s="2"/>
      <c r="I307" s="50"/>
      <c r="J307" s="50"/>
      <c r="L307" s="50"/>
      <c r="M307" s="50"/>
      <c r="N307" s="50"/>
      <c r="O307" s="50"/>
    </row>
    <row r="308" spans="6:15">
      <c r="F308" s="2"/>
      <c r="I308" s="50"/>
      <c r="J308" s="50"/>
      <c r="L308" s="50"/>
      <c r="M308" s="50"/>
      <c r="N308" s="50"/>
      <c r="O308" s="50"/>
    </row>
    <row r="309" spans="6:15">
      <c r="F309" s="2"/>
      <c r="I309" s="50"/>
      <c r="J309" s="50"/>
      <c r="L309" s="50"/>
      <c r="M309" s="50"/>
      <c r="N309" s="50"/>
      <c r="O309" s="50"/>
    </row>
    <row r="310" spans="6:15">
      <c r="F310" s="2"/>
      <c r="I310" s="50"/>
      <c r="J310" s="50"/>
      <c r="L310" s="50"/>
      <c r="M310" s="50"/>
      <c r="N310" s="50"/>
      <c r="O310" s="50"/>
    </row>
    <row r="311" spans="6:15">
      <c r="F311" s="2"/>
      <c r="I311" s="50"/>
      <c r="J311" s="50"/>
      <c r="L311" s="50"/>
      <c r="M311" s="50"/>
      <c r="N311" s="50"/>
      <c r="O311" s="50"/>
    </row>
    <row r="312" spans="6:15">
      <c r="F312" s="2"/>
      <c r="I312" s="50"/>
      <c r="J312" s="50"/>
      <c r="L312" s="50"/>
      <c r="M312" s="50"/>
      <c r="N312" s="50"/>
      <c r="O312" s="50"/>
    </row>
    <row r="313" spans="6:15">
      <c r="F313" s="2"/>
      <c r="I313" s="50"/>
      <c r="J313" s="50"/>
      <c r="L313" s="50"/>
      <c r="M313" s="50"/>
      <c r="N313" s="50"/>
      <c r="O313" s="50"/>
    </row>
    <row r="314" spans="6:15">
      <c r="F314" s="2"/>
      <c r="I314" s="50"/>
      <c r="J314" s="50"/>
      <c r="L314" s="50"/>
      <c r="M314" s="50"/>
      <c r="N314" s="50"/>
      <c r="O314" s="50"/>
    </row>
    <row r="315" spans="6:15">
      <c r="F315" s="2"/>
      <c r="I315" s="50"/>
      <c r="J315" s="50"/>
      <c r="L315" s="50"/>
      <c r="M315" s="50"/>
      <c r="N315" s="50"/>
      <c r="O315" s="50"/>
    </row>
    <row r="316" spans="6:15">
      <c r="F316" s="2"/>
      <c r="I316" s="50"/>
      <c r="J316" s="50"/>
      <c r="L316" s="50"/>
      <c r="M316" s="50"/>
      <c r="N316" s="50"/>
      <c r="O316" s="50"/>
    </row>
    <row r="317" spans="6:15">
      <c r="F317" s="2"/>
      <c r="I317" s="50"/>
      <c r="J317" s="50"/>
      <c r="L317" s="50"/>
      <c r="M317" s="50"/>
      <c r="N317" s="50"/>
      <c r="O317" s="50"/>
    </row>
    <row r="318" spans="6:15">
      <c r="F318" s="2"/>
      <c r="I318" s="50"/>
      <c r="J318" s="50"/>
      <c r="L318" s="50"/>
      <c r="M318" s="50"/>
      <c r="N318" s="50"/>
      <c r="O318" s="50"/>
    </row>
    <row r="319" spans="6:15">
      <c r="F319" s="2"/>
      <c r="I319" s="50"/>
      <c r="J319" s="50"/>
      <c r="L319" s="50"/>
      <c r="M319" s="50"/>
      <c r="N319" s="50"/>
      <c r="O319" s="50"/>
    </row>
    <row r="320" spans="6:15">
      <c r="F320" s="2"/>
      <c r="I320" s="50"/>
      <c r="J320" s="50"/>
      <c r="L320" s="50"/>
      <c r="M320" s="50"/>
      <c r="N320" s="50"/>
      <c r="O320" s="50"/>
    </row>
    <row r="321" spans="6:15">
      <c r="F321" s="2"/>
      <c r="I321" s="50"/>
      <c r="J321" s="50"/>
      <c r="L321" s="50"/>
      <c r="M321" s="50"/>
      <c r="N321" s="50"/>
      <c r="O321" s="50"/>
    </row>
    <row r="322" spans="6:15">
      <c r="F322" s="2"/>
      <c r="I322" s="50"/>
      <c r="J322" s="50"/>
      <c r="L322" s="50"/>
      <c r="M322" s="50"/>
      <c r="N322" s="50"/>
      <c r="O322" s="50"/>
    </row>
    <row r="323" spans="6:15">
      <c r="F323" s="2"/>
      <c r="I323" s="50"/>
      <c r="J323" s="50"/>
      <c r="L323" s="50"/>
      <c r="M323" s="50"/>
      <c r="N323" s="50"/>
      <c r="O323" s="50"/>
    </row>
    <row r="324" spans="6:15">
      <c r="F324" s="2"/>
      <c r="I324" s="50"/>
      <c r="J324" s="50"/>
      <c r="L324" s="50"/>
      <c r="M324" s="50"/>
      <c r="N324" s="50"/>
      <c r="O324" s="50"/>
    </row>
    <row r="325" spans="6:15">
      <c r="F325" s="2"/>
      <c r="I325" s="50"/>
      <c r="J325" s="50"/>
      <c r="L325" s="50"/>
      <c r="M325" s="50"/>
      <c r="N325" s="50"/>
      <c r="O325" s="50"/>
    </row>
    <row r="326" spans="6:15">
      <c r="F326" s="2"/>
      <c r="I326" s="50"/>
      <c r="J326" s="50"/>
      <c r="L326" s="50"/>
      <c r="M326" s="50"/>
      <c r="N326" s="50"/>
      <c r="O326" s="50"/>
    </row>
    <row r="327" spans="6:15">
      <c r="F327" s="2"/>
      <c r="I327" s="50"/>
      <c r="J327" s="50"/>
      <c r="L327" s="50"/>
      <c r="M327" s="50"/>
      <c r="N327" s="50"/>
      <c r="O327" s="50"/>
    </row>
    <row r="328" spans="6:15">
      <c r="F328" s="2"/>
      <c r="I328" s="50"/>
      <c r="J328" s="50"/>
      <c r="L328" s="50"/>
      <c r="M328" s="50"/>
      <c r="N328" s="50"/>
      <c r="O328" s="50"/>
    </row>
    <row r="329" spans="6:15">
      <c r="F329" s="2"/>
      <c r="I329" s="50"/>
      <c r="J329" s="50"/>
      <c r="L329" s="50"/>
      <c r="M329" s="50"/>
      <c r="N329" s="50"/>
      <c r="O329" s="50"/>
    </row>
    <row r="330" spans="6:15">
      <c r="F330" s="2"/>
      <c r="I330" s="50"/>
      <c r="J330" s="50"/>
      <c r="L330" s="50"/>
      <c r="M330" s="50"/>
      <c r="N330" s="50"/>
      <c r="O330" s="50"/>
    </row>
    <row r="331" spans="6:15">
      <c r="F331" s="2"/>
      <c r="I331" s="50"/>
      <c r="J331" s="50"/>
      <c r="L331" s="50"/>
      <c r="M331" s="50"/>
      <c r="N331" s="50"/>
      <c r="O331" s="50"/>
    </row>
    <row r="332" spans="6:15">
      <c r="F332" s="2"/>
      <c r="I332" s="50"/>
      <c r="J332" s="50"/>
      <c r="L332" s="50"/>
      <c r="M332" s="50"/>
      <c r="N332" s="50"/>
      <c r="O332" s="50"/>
    </row>
    <row r="333" spans="6:15">
      <c r="F333" s="2"/>
      <c r="I333" s="50"/>
      <c r="J333" s="50"/>
      <c r="L333" s="50"/>
      <c r="M333" s="50"/>
      <c r="N333" s="50"/>
      <c r="O333" s="50"/>
    </row>
    <row r="334" spans="6:15">
      <c r="F334" s="2"/>
      <c r="I334" s="50"/>
      <c r="J334" s="50"/>
      <c r="L334" s="50"/>
      <c r="M334" s="50"/>
      <c r="N334" s="50"/>
      <c r="O334" s="50"/>
    </row>
    <row r="335" spans="6:15">
      <c r="F335" s="2"/>
      <c r="I335" s="50"/>
      <c r="J335" s="50"/>
      <c r="L335" s="50"/>
      <c r="M335" s="50"/>
      <c r="N335" s="50"/>
      <c r="O335" s="50"/>
    </row>
    <row r="336" spans="6:15">
      <c r="F336" s="2"/>
      <c r="I336" s="50"/>
      <c r="J336" s="50"/>
      <c r="L336" s="50"/>
      <c r="M336" s="50"/>
      <c r="N336" s="50"/>
      <c r="O336" s="50"/>
    </row>
    <row r="337" spans="6:15">
      <c r="F337" s="2"/>
      <c r="I337" s="50"/>
      <c r="J337" s="50"/>
      <c r="L337" s="50"/>
      <c r="M337" s="50"/>
      <c r="N337" s="50"/>
      <c r="O337" s="50"/>
    </row>
    <row r="338" spans="6:15">
      <c r="F338" s="2"/>
      <c r="I338" s="50"/>
      <c r="J338" s="50"/>
      <c r="L338" s="50"/>
      <c r="M338" s="50"/>
      <c r="N338" s="50"/>
      <c r="O338" s="50"/>
    </row>
    <row r="339" spans="6:15">
      <c r="F339" s="2"/>
      <c r="I339" s="50"/>
      <c r="J339" s="50"/>
      <c r="L339" s="50"/>
      <c r="M339" s="50"/>
      <c r="N339" s="50"/>
      <c r="O339" s="50"/>
    </row>
    <row r="340" spans="6:15">
      <c r="F340" s="2"/>
      <c r="I340" s="50"/>
      <c r="J340" s="50"/>
      <c r="L340" s="50"/>
      <c r="M340" s="50"/>
      <c r="N340" s="50"/>
      <c r="O340" s="50"/>
    </row>
    <row r="341" spans="6:15">
      <c r="F341" s="2"/>
      <c r="I341" s="50"/>
      <c r="J341" s="50"/>
      <c r="L341" s="50"/>
      <c r="M341" s="50"/>
      <c r="N341" s="50"/>
      <c r="O341" s="50"/>
    </row>
    <row r="342" spans="6:15">
      <c r="F342" s="2"/>
      <c r="I342" s="50"/>
      <c r="J342" s="50"/>
      <c r="L342" s="50"/>
      <c r="M342" s="50"/>
      <c r="N342" s="50"/>
      <c r="O342" s="50"/>
    </row>
    <row r="343" spans="6:15">
      <c r="F343" s="2"/>
      <c r="I343" s="50"/>
      <c r="J343" s="50"/>
      <c r="L343" s="50"/>
      <c r="M343" s="50"/>
      <c r="N343" s="50"/>
      <c r="O343" s="50"/>
    </row>
    <row r="344" spans="6:15">
      <c r="F344" s="2"/>
      <c r="I344" s="50"/>
      <c r="J344" s="50"/>
      <c r="L344" s="50"/>
      <c r="M344" s="50"/>
      <c r="N344" s="50"/>
      <c r="O344" s="50"/>
    </row>
    <row r="345" spans="6:15">
      <c r="F345" s="2"/>
      <c r="I345" s="50"/>
      <c r="J345" s="50"/>
      <c r="L345" s="50"/>
      <c r="M345" s="50"/>
      <c r="N345" s="50"/>
      <c r="O345" s="50"/>
    </row>
    <row r="346" spans="6:15">
      <c r="F346" s="2"/>
      <c r="I346" s="50"/>
      <c r="J346" s="50"/>
      <c r="L346" s="50"/>
      <c r="M346" s="50"/>
      <c r="N346" s="50"/>
      <c r="O346" s="50"/>
    </row>
    <row r="347" spans="6:15">
      <c r="F347" s="2"/>
      <c r="I347" s="50"/>
      <c r="J347" s="50"/>
      <c r="L347" s="50"/>
      <c r="M347" s="50"/>
      <c r="N347" s="50"/>
      <c r="O347" s="50"/>
    </row>
    <row r="348" spans="6:15">
      <c r="F348" s="2"/>
      <c r="I348" s="50"/>
      <c r="J348" s="50"/>
      <c r="L348" s="50"/>
      <c r="M348" s="50"/>
      <c r="N348" s="50"/>
      <c r="O348" s="50"/>
    </row>
    <row r="349" spans="6:15">
      <c r="F349" s="2"/>
      <c r="I349" s="50"/>
      <c r="J349" s="50"/>
      <c r="L349" s="50"/>
      <c r="M349" s="50"/>
      <c r="N349" s="50"/>
      <c r="O349" s="50"/>
    </row>
    <row r="350" spans="6:15">
      <c r="F350" s="2"/>
      <c r="I350" s="50"/>
      <c r="J350" s="50"/>
      <c r="L350" s="50"/>
      <c r="M350" s="50"/>
      <c r="N350" s="50"/>
      <c r="O350" s="50"/>
    </row>
    <row r="351" spans="6:15">
      <c r="F351" s="2"/>
      <c r="I351" s="50"/>
      <c r="J351" s="50"/>
      <c r="L351" s="50"/>
      <c r="M351" s="50"/>
      <c r="N351" s="50"/>
      <c r="O351" s="50"/>
    </row>
    <row r="352" spans="6:15">
      <c r="F352" s="2"/>
      <c r="I352" s="50"/>
      <c r="J352" s="50"/>
      <c r="L352" s="50"/>
      <c r="M352" s="50"/>
      <c r="N352" s="50"/>
      <c r="O352" s="50"/>
    </row>
    <row r="353" spans="6:15">
      <c r="F353" s="2"/>
      <c r="I353" s="50"/>
      <c r="J353" s="50"/>
      <c r="L353" s="50"/>
      <c r="M353" s="50"/>
      <c r="N353" s="50"/>
      <c r="O353" s="50"/>
    </row>
    <row r="354" spans="6:15">
      <c r="F354" s="2"/>
      <c r="I354" s="50"/>
      <c r="J354" s="50"/>
      <c r="L354" s="50"/>
      <c r="M354" s="50"/>
      <c r="N354" s="50"/>
      <c r="O354" s="50"/>
    </row>
    <row r="355" spans="6:15">
      <c r="F355" s="2"/>
      <c r="I355" s="50"/>
      <c r="J355" s="50"/>
      <c r="L355" s="50"/>
      <c r="M355" s="50"/>
      <c r="N355" s="50"/>
      <c r="O355" s="50"/>
    </row>
    <row r="356" spans="6:15">
      <c r="F356" s="2"/>
      <c r="I356" s="50"/>
      <c r="J356" s="50"/>
      <c r="L356" s="50"/>
      <c r="M356" s="50"/>
      <c r="N356" s="50"/>
      <c r="O356" s="50"/>
    </row>
    <row r="357" spans="6:15">
      <c r="F357" s="2"/>
      <c r="I357" s="50"/>
      <c r="J357" s="50"/>
      <c r="L357" s="50"/>
      <c r="M357" s="50"/>
      <c r="N357" s="50"/>
      <c r="O357" s="50"/>
    </row>
    <row r="358" spans="6:15">
      <c r="F358" s="2"/>
      <c r="I358" s="50"/>
      <c r="J358" s="50"/>
      <c r="L358" s="50"/>
      <c r="M358" s="50"/>
      <c r="N358" s="50"/>
      <c r="O358" s="50"/>
    </row>
    <row r="359" spans="6:15">
      <c r="F359" s="2"/>
      <c r="I359" s="50"/>
      <c r="J359" s="50"/>
      <c r="L359" s="50"/>
      <c r="M359" s="50"/>
      <c r="N359" s="50"/>
      <c r="O359" s="50"/>
    </row>
    <row r="360" spans="6:15">
      <c r="F360" s="2"/>
      <c r="I360" s="50"/>
      <c r="J360" s="50"/>
      <c r="L360" s="50"/>
      <c r="M360" s="50"/>
      <c r="N360" s="50"/>
      <c r="O360" s="50"/>
    </row>
    <row r="361" spans="6:15">
      <c r="F361" s="2"/>
      <c r="I361" s="50"/>
      <c r="J361" s="50"/>
      <c r="L361" s="50"/>
      <c r="M361" s="50"/>
      <c r="N361" s="50"/>
      <c r="O361" s="50"/>
    </row>
    <row r="362" spans="6:15">
      <c r="F362" s="2"/>
      <c r="I362" s="50"/>
      <c r="J362" s="50"/>
      <c r="L362" s="50"/>
      <c r="M362" s="50"/>
      <c r="N362" s="50"/>
      <c r="O362" s="50"/>
    </row>
    <row r="363" spans="6:15">
      <c r="F363" s="2"/>
      <c r="I363" s="50"/>
      <c r="J363" s="50"/>
      <c r="L363" s="50"/>
      <c r="M363" s="50"/>
      <c r="N363" s="50"/>
      <c r="O363" s="50"/>
    </row>
    <row r="364" spans="6:15">
      <c r="F364" s="2"/>
      <c r="I364" s="50"/>
      <c r="J364" s="50"/>
      <c r="L364" s="50"/>
      <c r="M364" s="50"/>
      <c r="N364" s="50"/>
      <c r="O364" s="50"/>
    </row>
    <row r="365" spans="6:15">
      <c r="F365" s="2"/>
      <c r="I365" s="50"/>
      <c r="J365" s="50"/>
      <c r="L365" s="50"/>
      <c r="M365" s="50"/>
      <c r="N365" s="50"/>
      <c r="O365" s="50"/>
    </row>
    <row r="366" spans="6:15">
      <c r="F366" s="2"/>
      <c r="I366" s="50"/>
      <c r="J366" s="50"/>
      <c r="L366" s="50"/>
      <c r="M366" s="50"/>
      <c r="N366" s="50"/>
      <c r="O366" s="50"/>
    </row>
    <row r="367" spans="6:15">
      <c r="F367" s="2"/>
      <c r="I367" s="50"/>
      <c r="J367" s="50"/>
      <c r="L367" s="50"/>
      <c r="M367" s="50"/>
      <c r="N367" s="50"/>
      <c r="O367" s="50"/>
    </row>
    <row r="368" spans="6:15">
      <c r="F368" s="2"/>
      <c r="I368" s="50"/>
      <c r="J368" s="50"/>
      <c r="L368" s="50"/>
      <c r="M368" s="50"/>
      <c r="N368" s="50"/>
      <c r="O368" s="50"/>
    </row>
    <row r="369" spans="6:15">
      <c r="F369" s="2"/>
      <c r="I369" s="50"/>
      <c r="J369" s="50"/>
      <c r="L369" s="50"/>
      <c r="M369" s="50"/>
      <c r="N369" s="50"/>
      <c r="O369" s="50"/>
    </row>
    <row r="370" spans="6:15">
      <c r="F370" s="2"/>
      <c r="I370" s="50"/>
      <c r="J370" s="50"/>
      <c r="L370" s="50"/>
      <c r="M370" s="50"/>
      <c r="N370" s="50"/>
      <c r="O370" s="50"/>
    </row>
    <row r="371" spans="6:15">
      <c r="F371" s="2"/>
      <c r="I371" s="50"/>
      <c r="J371" s="50"/>
      <c r="L371" s="50"/>
      <c r="M371" s="50"/>
      <c r="N371" s="50"/>
      <c r="O371" s="50"/>
    </row>
    <row r="372" spans="6:15">
      <c r="F372" s="2"/>
      <c r="I372" s="50"/>
      <c r="J372" s="50"/>
      <c r="L372" s="50"/>
      <c r="M372" s="50"/>
      <c r="N372" s="50"/>
      <c r="O372" s="50"/>
    </row>
    <row r="373" spans="6:15">
      <c r="F373" s="2"/>
      <c r="I373" s="50"/>
      <c r="J373" s="50"/>
      <c r="L373" s="50"/>
      <c r="M373" s="50"/>
      <c r="N373" s="50"/>
      <c r="O373" s="50"/>
    </row>
    <row r="374" spans="6:15">
      <c r="F374" s="2"/>
      <c r="I374" s="50"/>
      <c r="J374" s="50"/>
      <c r="L374" s="50"/>
      <c r="M374" s="50"/>
      <c r="N374" s="50"/>
      <c r="O374" s="50"/>
    </row>
    <row r="375" spans="6:15">
      <c r="F375" s="2"/>
      <c r="I375" s="50"/>
      <c r="J375" s="50"/>
      <c r="L375" s="50"/>
      <c r="M375" s="50"/>
      <c r="N375" s="50"/>
      <c r="O375" s="50"/>
    </row>
    <row r="376" spans="6:15">
      <c r="F376" s="2"/>
      <c r="I376" s="50"/>
      <c r="J376" s="50"/>
      <c r="L376" s="50"/>
      <c r="M376" s="50"/>
      <c r="N376" s="50"/>
      <c r="O376" s="50"/>
    </row>
    <row r="377" spans="6:15">
      <c r="F377" s="2"/>
      <c r="I377" s="50"/>
      <c r="J377" s="50"/>
      <c r="L377" s="50"/>
      <c r="M377" s="50"/>
      <c r="N377" s="50"/>
      <c r="O377" s="50"/>
    </row>
    <row r="378" spans="6:15">
      <c r="F378" s="2"/>
      <c r="I378" s="50"/>
      <c r="J378" s="50"/>
      <c r="L378" s="50"/>
      <c r="M378" s="50"/>
      <c r="N378" s="50"/>
      <c r="O378" s="50"/>
    </row>
    <row r="379" spans="6:15">
      <c r="F379" s="2"/>
      <c r="I379" s="50"/>
      <c r="J379" s="50"/>
      <c r="L379" s="50"/>
      <c r="M379" s="50"/>
      <c r="N379" s="50"/>
      <c r="O379" s="50"/>
    </row>
    <row r="380" spans="6:15">
      <c r="F380" s="2"/>
      <c r="I380" s="50"/>
      <c r="J380" s="50"/>
      <c r="L380" s="50"/>
      <c r="M380" s="50"/>
      <c r="N380" s="50"/>
      <c r="O380" s="50"/>
    </row>
    <row r="381" spans="6:15">
      <c r="F381" s="2"/>
      <c r="I381" s="50"/>
      <c r="J381" s="50"/>
      <c r="L381" s="50"/>
      <c r="M381" s="50"/>
      <c r="N381" s="50"/>
      <c r="O381" s="50"/>
    </row>
    <row r="382" spans="6:15">
      <c r="F382" s="2"/>
      <c r="I382" s="50"/>
      <c r="J382" s="50"/>
      <c r="L382" s="50"/>
      <c r="M382" s="50"/>
      <c r="N382" s="50"/>
      <c r="O382" s="50"/>
    </row>
    <row r="383" spans="6:15">
      <c r="F383" s="2"/>
      <c r="I383" s="50"/>
      <c r="J383" s="50"/>
      <c r="L383" s="50"/>
      <c r="M383" s="50"/>
      <c r="N383" s="50"/>
      <c r="O383" s="50"/>
    </row>
    <row r="384" spans="6:15">
      <c r="F384" s="2"/>
      <c r="I384" s="50"/>
      <c r="J384" s="50"/>
      <c r="L384" s="50"/>
      <c r="M384" s="50"/>
      <c r="N384" s="50"/>
      <c r="O384" s="50"/>
    </row>
    <row r="385" spans="6:15">
      <c r="F385" s="2"/>
      <c r="I385" s="50"/>
      <c r="J385" s="50"/>
      <c r="L385" s="50"/>
      <c r="M385" s="50"/>
      <c r="N385" s="50"/>
      <c r="O385" s="50"/>
    </row>
    <row r="386" spans="6:15">
      <c r="F386" s="2"/>
      <c r="I386" s="50"/>
      <c r="J386" s="50"/>
      <c r="L386" s="50"/>
      <c r="M386" s="50"/>
      <c r="N386" s="50"/>
      <c r="O386" s="50"/>
    </row>
    <row r="387" spans="6:15">
      <c r="F387" s="2"/>
      <c r="I387" s="50"/>
      <c r="J387" s="50"/>
      <c r="L387" s="50"/>
      <c r="M387" s="50"/>
      <c r="N387" s="50"/>
      <c r="O387" s="50"/>
    </row>
    <row r="388" spans="6:15">
      <c r="F388" s="2"/>
      <c r="I388" s="50"/>
      <c r="J388" s="50"/>
      <c r="L388" s="50"/>
      <c r="M388" s="50"/>
      <c r="N388" s="50"/>
      <c r="O388" s="50"/>
    </row>
    <row r="389" spans="6:15">
      <c r="F389" s="2"/>
      <c r="I389" s="50"/>
      <c r="J389" s="50"/>
      <c r="L389" s="50"/>
      <c r="M389" s="50"/>
      <c r="N389" s="50"/>
      <c r="O389" s="50"/>
    </row>
    <row r="390" spans="6:15">
      <c r="F390" s="2"/>
      <c r="I390" s="50"/>
      <c r="J390" s="50"/>
      <c r="L390" s="50"/>
      <c r="M390" s="50"/>
      <c r="N390" s="50"/>
      <c r="O390" s="50"/>
    </row>
    <row r="391" spans="6:15">
      <c r="F391" s="2"/>
      <c r="I391" s="50"/>
      <c r="J391" s="50"/>
      <c r="L391" s="50"/>
      <c r="M391" s="50"/>
      <c r="N391" s="50"/>
      <c r="O391" s="50"/>
    </row>
    <row r="392" spans="6:15">
      <c r="F392" s="2"/>
      <c r="I392" s="50"/>
      <c r="J392" s="50"/>
      <c r="L392" s="50"/>
      <c r="M392" s="50"/>
      <c r="N392" s="50"/>
      <c r="O392" s="50"/>
    </row>
    <row r="393" spans="6:15">
      <c r="F393" s="2"/>
      <c r="I393" s="50"/>
      <c r="J393" s="50"/>
      <c r="L393" s="50"/>
      <c r="M393" s="50"/>
      <c r="N393" s="50"/>
      <c r="O393" s="50"/>
    </row>
    <row r="394" spans="6:15">
      <c r="F394" s="2"/>
      <c r="I394" s="50"/>
      <c r="J394" s="50"/>
      <c r="L394" s="50"/>
      <c r="M394" s="50"/>
      <c r="N394" s="50"/>
      <c r="O394" s="50"/>
    </row>
    <row r="395" spans="6:15">
      <c r="F395" s="2"/>
      <c r="I395" s="50"/>
      <c r="J395" s="50"/>
      <c r="L395" s="50"/>
      <c r="M395" s="50"/>
      <c r="N395" s="50"/>
      <c r="O395" s="50"/>
    </row>
    <row r="396" spans="6:15">
      <c r="F396" s="2"/>
      <c r="I396" s="50"/>
      <c r="J396" s="50"/>
      <c r="L396" s="50"/>
      <c r="M396" s="50"/>
      <c r="N396" s="50"/>
      <c r="O396" s="50"/>
    </row>
    <row r="397" spans="6:15">
      <c r="F397" s="2"/>
      <c r="I397" s="50"/>
      <c r="J397" s="50"/>
      <c r="L397" s="50"/>
      <c r="M397" s="50"/>
      <c r="N397" s="50"/>
      <c r="O397" s="50"/>
    </row>
    <row r="398" spans="6:15">
      <c r="F398" s="2"/>
      <c r="I398" s="50"/>
      <c r="J398" s="50"/>
      <c r="L398" s="50"/>
      <c r="M398" s="50"/>
      <c r="N398" s="50"/>
      <c r="O398" s="50"/>
    </row>
    <row r="399" spans="6:15">
      <c r="F399" s="2"/>
      <c r="I399" s="50"/>
      <c r="J399" s="50"/>
      <c r="L399" s="50"/>
      <c r="M399" s="50"/>
      <c r="N399" s="50"/>
      <c r="O399" s="50"/>
    </row>
    <row r="400" spans="6:15">
      <c r="F400" s="2"/>
      <c r="I400" s="50"/>
      <c r="J400" s="50"/>
      <c r="L400" s="50"/>
      <c r="M400" s="50"/>
      <c r="N400" s="50"/>
      <c r="O400" s="50"/>
    </row>
    <row r="401" spans="6:15">
      <c r="F401" s="2"/>
      <c r="I401" s="50"/>
      <c r="J401" s="50"/>
      <c r="L401" s="50"/>
      <c r="M401" s="50"/>
      <c r="N401" s="50"/>
      <c r="O401" s="50"/>
    </row>
    <row r="402" spans="6:15">
      <c r="F402" s="2"/>
      <c r="I402" s="50"/>
      <c r="J402" s="50"/>
      <c r="L402" s="50"/>
      <c r="M402" s="50"/>
      <c r="N402" s="50"/>
      <c r="O402" s="50"/>
    </row>
    <row r="403" spans="6:15">
      <c r="F403" s="2"/>
      <c r="I403" s="50"/>
      <c r="J403" s="50"/>
      <c r="L403" s="50"/>
      <c r="M403" s="50"/>
      <c r="N403" s="50"/>
      <c r="O403" s="50"/>
    </row>
    <row r="404" spans="6:15">
      <c r="F404" s="2"/>
      <c r="I404" s="50"/>
      <c r="J404" s="50"/>
      <c r="L404" s="50"/>
      <c r="M404" s="50"/>
      <c r="N404" s="50"/>
      <c r="O404" s="50"/>
    </row>
    <row r="405" spans="6:15">
      <c r="F405" s="2"/>
      <c r="I405" s="50"/>
      <c r="J405" s="50"/>
      <c r="L405" s="50"/>
      <c r="M405" s="50"/>
      <c r="N405" s="50"/>
      <c r="O405" s="50"/>
    </row>
    <row r="406" spans="6:15">
      <c r="F406" s="2"/>
      <c r="I406" s="50"/>
      <c r="J406" s="50"/>
      <c r="L406" s="50"/>
      <c r="M406" s="50"/>
      <c r="N406" s="50"/>
      <c r="O406" s="50"/>
    </row>
    <row r="407" spans="6:15">
      <c r="F407" s="2"/>
      <c r="I407" s="50"/>
      <c r="J407" s="50"/>
      <c r="L407" s="50"/>
      <c r="M407" s="50"/>
      <c r="N407" s="50"/>
      <c r="O407" s="50"/>
    </row>
    <row r="408" spans="6:15">
      <c r="F408" s="2"/>
      <c r="I408" s="50"/>
      <c r="J408" s="50"/>
      <c r="L408" s="50"/>
      <c r="M408" s="50"/>
      <c r="N408" s="50"/>
      <c r="O408" s="50"/>
    </row>
    <row r="409" spans="6:15">
      <c r="F409" s="2"/>
      <c r="I409" s="50"/>
      <c r="J409" s="50"/>
      <c r="L409" s="50"/>
      <c r="M409" s="50"/>
      <c r="N409" s="50"/>
      <c r="O409" s="50"/>
    </row>
    <row r="410" spans="6:15">
      <c r="F410" s="2"/>
      <c r="I410" s="50"/>
      <c r="J410" s="50"/>
      <c r="L410" s="50"/>
      <c r="M410" s="50"/>
      <c r="N410" s="50"/>
      <c r="O410" s="50"/>
    </row>
    <row r="411" spans="6:15">
      <c r="F411" s="2"/>
      <c r="I411" s="50"/>
      <c r="J411" s="50"/>
      <c r="L411" s="50"/>
      <c r="M411" s="50"/>
      <c r="N411" s="50"/>
      <c r="O411" s="50"/>
    </row>
    <row r="412" spans="6:15">
      <c r="F412" s="2"/>
      <c r="I412" s="50"/>
      <c r="J412" s="50"/>
      <c r="L412" s="50"/>
      <c r="M412" s="50"/>
      <c r="N412" s="50"/>
      <c r="O412" s="50"/>
    </row>
    <row r="413" spans="6:15">
      <c r="F413" s="2"/>
      <c r="I413" s="50"/>
      <c r="J413" s="50"/>
      <c r="L413" s="50"/>
      <c r="M413" s="50"/>
      <c r="N413" s="50"/>
      <c r="O413" s="50"/>
    </row>
    <row r="414" spans="6:15">
      <c r="F414" s="2"/>
      <c r="I414" s="50"/>
      <c r="J414" s="50"/>
      <c r="L414" s="50"/>
      <c r="M414" s="50"/>
      <c r="N414" s="50"/>
      <c r="O414" s="50"/>
    </row>
    <row r="415" spans="6:15">
      <c r="F415" s="2"/>
      <c r="I415" s="50"/>
      <c r="J415" s="50"/>
      <c r="L415" s="50"/>
      <c r="M415" s="50"/>
      <c r="N415" s="50"/>
      <c r="O415" s="50"/>
    </row>
    <row r="416" spans="6:15">
      <c r="F416" s="2"/>
      <c r="I416" s="50"/>
      <c r="J416" s="50"/>
      <c r="L416" s="50"/>
      <c r="M416" s="50"/>
      <c r="N416" s="50"/>
      <c r="O416" s="50"/>
    </row>
    <row r="417" spans="6:15">
      <c r="F417" s="2"/>
      <c r="I417" s="50"/>
      <c r="J417" s="50"/>
      <c r="L417" s="50"/>
      <c r="M417" s="50"/>
      <c r="N417" s="50"/>
      <c r="O417" s="50"/>
    </row>
    <row r="418" spans="6:15">
      <c r="F418" s="2"/>
      <c r="I418" s="50"/>
      <c r="J418" s="50"/>
      <c r="L418" s="50"/>
      <c r="M418" s="50"/>
      <c r="N418" s="50"/>
      <c r="O418" s="50"/>
    </row>
    <row r="419" spans="6:15">
      <c r="F419" s="2"/>
      <c r="I419" s="50"/>
      <c r="J419" s="50"/>
      <c r="L419" s="50"/>
      <c r="M419" s="50"/>
      <c r="N419" s="50"/>
      <c r="O419" s="50"/>
    </row>
    <row r="420" spans="6:15">
      <c r="F420" s="2"/>
      <c r="I420" s="50"/>
      <c r="J420" s="50"/>
      <c r="L420" s="50"/>
      <c r="M420" s="50"/>
      <c r="N420" s="50"/>
      <c r="O420" s="50"/>
    </row>
    <row r="421" spans="6:15">
      <c r="F421" s="2"/>
      <c r="I421" s="50"/>
      <c r="J421" s="50"/>
      <c r="L421" s="50"/>
      <c r="M421" s="50"/>
      <c r="N421" s="50"/>
      <c r="O421" s="50"/>
    </row>
    <row r="422" spans="6:15">
      <c r="F422" s="2"/>
      <c r="I422" s="50"/>
      <c r="J422" s="50"/>
      <c r="L422" s="50"/>
      <c r="M422" s="50"/>
      <c r="N422" s="50"/>
      <c r="O422" s="50"/>
    </row>
    <row r="423" spans="6:15">
      <c r="F423" s="2"/>
      <c r="I423" s="50"/>
      <c r="J423" s="50"/>
      <c r="L423" s="50"/>
      <c r="M423" s="50"/>
      <c r="N423" s="50"/>
      <c r="O423" s="50"/>
    </row>
    <row r="424" spans="6:15">
      <c r="F424" s="2"/>
      <c r="I424" s="50"/>
      <c r="J424" s="50"/>
      <c r="L424" s="50"/>
      <c r="M424" s="50"/>
      <c r="N424" s="50"/>
      <c r="O424" s="50"/>
    </row>
    <row r="425" spans="6:15">
      <c r="F425" s="2"/>
      <c r="I425" s="50"/>
      <c r="J425" s="50"/>
      <c r="L425" s="50"/>
      <c r="M425" s="50"/>
      <c r="N425" s="50"/>
      <c r="O425" s="50"/>
    </row>
    <row r="426" spans="6:15">
      <c r="F426" s="2"/>
      <c r="I426" s="50"/>
      <c r="J426" s="50"/>
      <c r="L426" s="50"/>
      <c r="M426" s="50"/>
      <c r="N426" s="50"/>
      <c r="O426" s="50"/>
    </row>
    <row r="427" spans="6:15">
      <c r="F427" s="2"/>
      <c r="I427" s="50"/>
      <c r="J427" s="50"/>
      <c r="L427" s="50"/>
      <c r="M427" s="50"/>
      <c r="N427" s="50"/>
      <c r="O427" s="50"/>
    </row>
    <row r="428" spans="6:15">
      <c r="F428" s="2"/>
      <c r="I428" s="50"/>
      <c r="J428" s="50"/>
      <c r="L428" s="50"/>
      <c r="M428" s="50"/>
      <c r="N428" s="50"/>
      <c r="O428" s="50"/>
    </row>
    <row r="429" spans="6:15">
      <c r="F429" s="2"/>
      <c r="I429" s="50"/>
      <c r="J429" s="50"/>
      <c r="L429" s="50"/>
      <c r="M429" s="50"/>
      <c r="N429" s="50"/>
      <c r="O429" s="50"/>
    </row>
    <row r="430" spans="6:15">
      <c r="F430" s="2"/>
      <c r="I430" s="50"/>
      <c r="J430" s="50"/>
      <c r="L430" s="50"/>
      <c r="M430" s="50"/>
      <c r="N430" s="50"/>
      <c r="O430" s="50"/>
    </row>
    <row r="431" spans="6:15">
      <c r="F431" s="2"/>
      <c r="I431" s="50"/>
      <c r="J431" s="50"/>
      <c r="L431" s="50"/>
      <c r="M431" s="50"/>
      <c r="N431" s="50"/>
      <c r="O431" s="50"/>
    </row>
    <row r="432" spans="6:15">
      <c r="F432" s="2"/>
      <c r="I432" s="50"/>
      <c r="J432" s="50"/>
      <c r="L432" s="50"/>
      <c r="M432" s="50"/>
      <c r="N432" s="50"/>
      <c r="O432" s="50"/>
    </row>
    <row r="433" spans="6:15">
      <c r="F433" s="2"/>
      <c r="I433" s="50"/>
      <c r="J433" s="50"/>
      <c r="L433" s="50"/>
      <c r="M433" s="50"/>
      <c r="N433" s="50"/>
      <c r="O433" s="50"/>
    </row>
    <row r="434" spans="6:15">
      <c r="F434" s="2"/>
      <c r="I434" s="50"/>
      <c r="J434" s="50"/>
      <c r="L434" s="50"/>
      <c r="M434" s="50"/>
      <c r="N434" s="50"/>
      <c r="O434" s="50"/>
    </row>
    <row r="435" spans="6:15">
      <c r="F435" s="2"/>
      <c r="I435" s="50"/>
      <c r="J435" s="50"/>
      <c r="L435" s="50"/>
      <c r="M435" s="50"/>
      <c r="N435" s="50"/>
      <c r="O435" s="50"/>
    </row>
    <row r="436" spans="6:15">
      <c r="F436" s="2"/>
      <c r="I436" s="50"/>
      <c r="J436" s="50"/>
      <c r="L436" s="50"/>
      <c r="M436" s="50"/>
      <c r="N436" s="50"/>
      <c r="O436" s="50"/>
    </row>
    <row r="437" spans="6:15">
      <c r="F437" s="2"/>
      <c r="I437" s="50"/>
      <c r="J437" s="50"/>
      <c r="L437" s="50"/>
      <c r="M437" s="50"/>
      <c r="N437" s="50"/>
      <c r="O437" s="50"/>
    </row>
    <row r="438" spans="6:15">
      <c r="F438" s="2"/>
      <c r="I438" s="50"/>
      <c r="J438" s="50"/>
      <c r="L438" s="50"/>
      <c r="M438" s="50"/>
      <c r="N438" s="50"/>
      <c r="O438" s="50"/>
    </row>
    <row r="439" spans="6:15">
      <c r="F439" s="2"/>
      <c r="I439" s="50"/>
      <c r="J439" s="50"/>
      <c r="L439" s="50"/>
      <c r="M439" s="50"/>
      <c r="N439" s="50"/>
      <c r="O439" s="50"/>
    </row>
    <row r="440" spans="6:15">
      <c r="F440" s="2"/>
      <c r="I440" s="50"/>
      <c r="J440" s="50"/>
      <c r="L440" s="50"/>
      <c r="M440" s="50"/>
      <c r="N440" s="50"/>
      <c r="O440" s="50"/>
    </row>
    <row r="441" spans="6:15">
      <c r="F441" s="2"/>
      <c r="I441" s="50"/>
      <c r="J441" s="50"/>
      <c r="L441" s="50"/>
      <c r="M441" s="50"/>
      <c r="N441" s="50"/>
      <c r="O441" s="50"/>
    </row>
    <row r="442" spans="6:15">
      <c r="F442" s="2"/>
      <c r="I442" s="50"/>
      <c r="J442" s="50"/>
      <c r="L442" s="50"/>
      <c r="M442" s="50"/>
      <c r="N442" s="50"/>
      <c r="O442" s="50"/>
    </row>
    <row r="443" spans="6:15">
      <c r="F443" s="2"/>
      <c r="I443" s="50"/>
      <c r="J443" s="50"/>
      <c r="L443" s="50"/>
      <c r="M443" s="50"/>
      <c r="N443" s="50"/>
      <c r="O443" s="50"/>
    </row>
    <row r="444" spans="6:15">
      <c r="F444" s="2"/>
      <c r="I444" s="50"/>
      <c r="J444" s="50"/>
      <c r="L444" s="50"/>
      <c r="M444" s="50"/>
      <c r="N444" s="50"/>
      <c r="O444" s="50"/>
    </row>
    <row r="445" spans="6:15">
      <c r="F445" s="2"/>
      <c r="I445" s="50"/>
      <c r="J445" s="50"/>
      <c r="L445" s="50"/>
      <c r="M445" s="50"/>
      <c r="N445" s="50"/>
      <c r="O445" s="50"/>
    </row>
    <row r="446" spans="6:15">
      <c r="F446" s="2"/>
      <c r="I446" s="50"/>
      <c r="J446" s="50"/>
      <c r="L446" s="50"/>
      <c r="M446" s="50"/>
      <c r="N446" s="50"/>
      <c r="O446" s="50"/>
    </row>
    <row r="447" spans="6:15">
      <c r="F447" s="2"/>
      <c r="I447" s="50"/>
      <c r="J447" s="50"/>
      <c r="L447" s="50"/>
      <c r="M447" s="50"/>
      <c r="N447" s="50"/>
      <c r="O447" s="50"/>
    </row>
    <row r="448" spans="6:15">
      <c r="F448" s="2"/>
      <c r="I448" s="50"/>
      <c r="J448" s="50"/>
      <c r="L448" s="50"/>
      <c r="M448" s="50"/>
      <c r="N448" s="50"/>
      <c r="O448" s="50"/>
    </row>
    <row r="449" spans="6:15">
      <c r="F449" s="2"/>
      <c r="I449" s="50"/>
      <c r="J449" s="50"/>
      <c r="L449" s="50"/>
      <c r="M449" s="50"/>
      <c r="N449" s="50"/>
      <c r="O449" s="50"/>
    </row>
    <row r="450" spans="6:15">
      <c r="F450" s="2"/>
      <c r="I450" s="50"/>
      <c r="J450" s="50"/>
      <c r="L450" s="50"/>
      <c r="M450" s="50"/>
      <c r="N450" s="50"/>
      <c r="O450" s="50"/>
    </row>
    <row r="451" spans="6:15">
      <c r="F451" s="2"/>
      <c r="I451" s="50"/>
      <c r="J451" s="50"/>
      <c r="L451" s="50"/>
      <c r="M451" s="50"/>
      <c r="N451" s="50"/>
      <c r="O451" s="50"/>
    </row>
    <row r="452" spans="6:15">
      <c r="F452" s="2"/>
      <c r="I452" s="50"/>
      <c r="J452" s="50"/>
      <c r="L452" s="50"/>
      <c r="M452" s="50"/>
      <c r="N452" s="50"/>
      <c r="O452" s="50"/>
    </row>
    <row r="453" spans="6:15">
      <c r="F453" s="2"/>
      <c r="I453" s="50"/>
      <c r="J453" s="50"/>
      <c r="L453" s="50"/>
      <c r="M453" s="50"/>
      <c r="N453" s="50"/>
      <c r="O453" s="50"/>
    </row>
    <row r="454" spans="6:15">
      <c r="F454" s="2"/>
      <c r="I454" s="50"/>
      <c r="J454" s="50"/>
      <c r="L454" s="50"/>
      <c r="M454" s="50"/>
      <c r="N454" s="50"/>
      <c r="O454" s="50"/>
    </row>
    <row r="455" spans="6:15">
      <c r="F455" s="2"/>
      <c r="I455" s="50"/>
      <c r="J455" s="50"/>
      <c r="L455" s="50"/>
      <c r="M455" s="50"/>
      <c r="N455" s="50"/>
      <c r="O455" s="50"/>
    </row>
    <row r="456" spans="6:15">
      <c r="F456" s="2"/>
      <c r="I456" s="50"/>
      <c r="J456" s="50"/>
      <c r="L456" s="50"/>
      <c r="M456" s="50"/>
      <c r="N456" s="50"/>
      <c r="O456" s="50"/>
    </row>
    <row r="457" spans="6:15">
      <c r="F457" s="2"/>
      <c r="I457" s="50"/>
      <c r="J457" s="50"/>
      <c r="L457" s="50"/>
      <c r="M457" s="50"/>
      <c r="N457" s="50"/>
      <c r="O457" s="50"/>
    </row>
    <row r="458" spans="6:15">
      <c r="F458" s="2"/>
      <c r="I458" s="50"/>
      <c r="J458" s="50"/>
      <c r="L458" s="50"/>
      <c r="M458" s="50"/>
      <c r="N458" s="50"/>
      <c r="O458" s="50"/>
    </row>
    <row r="459" spans="6:15">
      <c r="F459" s="2"/>
      <c r="I459" s="50"/>
      <c r="J459" s="50"/>
      <c r="L459" s="50"/>
      <c r="M459" s="50"/>
      <c r="N459" s="50"/>
      <c r="O459" s="50"/>
    </row>
    <row r="460" spans="6:15">
      <c r="F460" s="2"/>
      <c r="I460" s="50"/>
      <c r="J460" s="50"/>
      <c r="L460" s="50"/>
      <c r="M460" s="50"/>
      <c r="N460" s="50"/>
      <c r="O460" s="50"/>
    </row>
    <row r="461" spans="6:15">
      <c r="F461" s="2"/>
      <c r="I461" s="50"/>
      <c r="J461" s="50"/>
      <c r="L461" s="50"/>
      <c r="M461" s="50"/>
      <c r="N461" s="50"/>
      <c r="O461" s="50"/>
    </row>
    <row r="462" spans="6:15">
      <c r="F462" s="2"/>
      <c r="I462" s="50"/>
      <c r="J462" s="50"/>
      <c r="L462" s="50"/>
      <c r="M462" s="50"/>
      <c r="N462" s="50"/>
      <c r="O462" s="50"/>
    </row>
    <row r="463" spans="6:15">
      <c r="F463" s="2"/>
      <c r="I463" s="50"/>
      <c r="J463" s="50"/>
      <c r="L463" s="50"/>
      <c r="M463" s="50"/>
      <c r="N463" s="50"/>
      <c r="O463" s="50"/>
    </row>
    <row r="464" spans="6:15">
      <c r="F464" s="2"/>
      <c r="I464" s="50"/>
      <c r="J464" s="50"/>
      <c r="L464" s="50"/>
      <c r="M464" s="50"/>
      <c r="N464" s="50"/>
      <c r="O464" s="50"/>
    </row>
    <row r="465" spans="6:15">
      <c r="F465" s="2"/>
      <c r="I465" s="50"/>
      <c r="J465" s="50"/>
      <c r="L465" s="50"/>
      <c r="M465" s="50"/>
      <c r="N465" s="50"/>
      <c r="O465" s="50"/>
    </row>
    <row r="466" spans="6:15">
      <c r="F466" s="2"/>
      <c r="I466" s="50"/>
      <c r="J466" s="50"/>
      <c r="L466" s="50"/>
      <c r="M466" s="50"/>
      <c r="N466" s="50"/>
      <c r="O466" s="50"/>
    </row>
    <row r="467" spans="6:15">
      <c r="F467" s="2"/>
      <c r="I467" s="50"/>
      <c r="J467" s="50"/>
      <c r="L467" s="50"/>
      <c r="M467" s="50"/>
      <c r="N467" s="50"/>
      <c r="O467" s="50"/>
    </row>
    <row r="468" spans="6:15">
      <c r="F468" s="2"/>
      <c r="I468" s="50"/>
      <c r="J468" s="50"/>
      <c r="L468" s="50"/>
      <c r="M468" s="50"/>
      <c r="N468" s="50"/>
      <c r="O468" s="50"/>
    </row>
    <row r="469" spans="6:15">
      <c r="F469" s="2"/>
      <c r="I469" s="50"/>
      <c r="J469" s="50"/>
      <c r="L469" s="50"/>
      <c r="M469" s="50"/>
      <c r="N469" s="50"/>
      <c r="O469" s="50"/>
    </row>
    <row r="470" spans="6:15">
      <c r="F470" s="2"/>
      <c r="I470" s="50"/>
      <c r="J470" s="50"/>
      <c r="L470" s="50"/>
      <c r="M470" s="50"/>
      <c r="N470" s="50"/>
      <c r="O470" s="50"/>
    </row>
    <row r="471" spans="6:15">
      <c r="F471" s="2"/>
      <c r="I471" s="50"/>
      <c r="J471" s="50"/>
      <c r="L471" s="50"/>
      <c r="M471" s="50"/>
      <c r="N471" s="50"/>
      <c r="O471" s="50"/>
    </row>
    <row r="472" spans="6:15">
      <c r="F472" s="2"/>
      <c r="I472" s="50"/>
      <c r="J472" s="50"/>
      <c r="L472" s="50"/>
      <c r="M472" s="50"/>
      <c r="N472" s="50"/>
      <c r="O472" s="50"/>
    </row>
    <row r="473" spans="6:15">
      <c r="F473" s="2"/>
      <c r="I473" s="50"/>
      <c r="J473" s="50"/>
      <c r="L473" s="50"/>
      <c r="M473" s="50"/>
      <c r="N473" s="50"/>
      <c r="O473" s="50"/>
    </row>
    <row r="474" spans="6:15">
      <c r="F474" s="2"/>
      <c r="I474" s="50"/>
      <c r="J474" s="50"/>
      <c r="L474" s="50"/>
      <c r="M474" s="50"/>
      <c r="N474" s="50"/>
      <c r="O474" s="50"/>
    </row>
    <row r="475" spans="6:15">
      <c r="F475" s="2"/>
      <c r="I475" s="50"/>
      <c r="J475" s="50"/>
      <c r="L475" s="50"/>
      <c r="M475" s="50"/>
      <c r="N475" s="50"/>
      <c r="O475" s="50"/>
    </row>
    <row r="476" spans="6:15">
      <c r="F476" s="2"/>
      <c r="I476" s="50"/>
      <c r="J476" s="50"/>
      <c r="L476" s="50"/>
      <c r="M476" s="50"/>
      <c r="N476" s="50"/>
      <c r="O476" s="50"/>
    </row>
    <row r="477" spans="6:15">
      <c r="F477" s="2"/>
      <c r="I477" s="50"/>
      <c r="J477" s="50"/>
      <c r="L477" s="50"/>
      <c r="M477" s="50"/>
      <c r="N477" s="50"/>
      <c r="O477" s="50"/>
    </row>
    <row r="478" spans="6:15">
      <c r="F478" s="2"/>
      <c r="I478" s="50"/>
      <c r="J478" s="50"/>
      <c r="L478" s="50"/>
      <c r="M478" s="50"/>
      <c r="N478" s="50"/>
      <c r="O478" s="50"/>
    </row>
    <row r="479" spans="6:15">
      <c r="F479" s="2"/>
      <c r="I479" s="50"/>
      <c r="J479" s="50"/>
      <c r="L479" s="50"/>
      <c r="M479" s="50"/>
      <c r="N479" s="50"/>
      <c r="O479" s="50"/>
    </row>
    <row r="480" spans="6:15">
      <c r="F480" s="2"/>
      <c r="I480" s="50"/>
      <c r="J480" s="50"/>
      <c r="L480" s="50"/>
      <c r="M480" s="50"/>
      <c r="N480" s="50"/>
      <c r="O480" s="50"/>
    </row>
    <row r="481" spans="6:15">
      <c r="F481" s="2"/>
      <c r="I481" s="50"/>
      <c r="J481" s="50"/>
      <c r="L481" s="50"/>
      <c r="M481" s="50"/>
      <c r="N481" s="50"/>
      <c r="O481" s="50"/>
    </row>
    <row r="482" spans="6:15">
      <c r="F482" s="2"/>
      <c r="I482" s="50"/>
      <c r="J482" s="50"/>
      <c r="L482" s="50"/>
      <c r="M482" s="50"/>
      <c r="N482" s="50"/>
      <c r="O482" s="50"/>
    </row>
    <row r="483" spans="6:15">
      <c r="F483" s="2"/>
      <c r="I483" s="50"/>
      <c r="J483" s="50"/>
      <c r="L483" s="50"/>
      <c r="M483" s="50"/>
      <c r="N483" s="50"/>
      <c r="O483" s="50"/>
    </row>
    <row r="484" spans="6:15">
      <c r="F484" s="2"/>
      <c r="I484" s="50"/>
      <c r="J484" s="50"/>
      <c r="L484" s="50"/>
      <c r="M484" s="50"/>
      <c r="N484" s="50"/>
      <c r="O484" s="50"/>
    </row>
    <row r="485" spans="6:15">
      <c r="F485" s="2"/>
      <c r="I485" s="50"/>
      <c r="J485" s="50"/>
      <c r="L485" s="50"/>
      <c r="M485" s="50"/>
      <c r="N485" s="50"/>
      <c r="O485" s="50"/>
    </row>
    <row r="486" spans="6:15">
      <c r="F486" s="2"/>
      <c r="I486" s="50"/>
      <c r="J486" s="50"/>
      <c r="L486" s="50"/>
      <c r="M486" s="50"/>
      <c r="N486" s="50"/>
      <c r="O486" s="50"/>
    </row>
    <row r="487" spans="6:15">
      <c r="F487" s="2"/>
      <c r="I487" s="50"/>
      <c r="J487" s="50"/>
      <c r="L487" s="50"/>
      <c r="M487" s="50"/>
      <c r="N487" s="50"/>
      <c r="O487" s="50"/>
    </row>
    <row r="488" spans="6:15">
      <c r="F488" s="2"/>
      <c r="I488" s="50"/>
      <c r="J488" s="50"/>
      <c r="L488" s="50"/>
      <c r="M488" s="50"/>
      <c r="N488" s="50"/>
      <c r="O488" s="50"/>
    </row>
    <row r="489" spans="6:15">
      <c r="F489" s="2"/>
      <c r="I489" s="50"/>
      <c r="J489" s="50"/>
      <c r="L489" s="50"/>
      <c r="M489" s="50"/>
      <c r="N489" s="50"/>
      <c r="O489" s="50"/>
    </row>
    <row r="490" spans="6:15">
      <c r="F490" s="2"/>
      <c r="I490" s="50"/>
      <c r="J490" s="50"/>
      <c r="L490" s="50"/>
      <c r="M490" s="50"/>
      <c r="N490" s="50"/>
      <c r="O490" s="50"/>
    </row>
    <row r="491" spans="6:15">
      <c r="F491" s="2"/>
      <c r="I491" s="50"/>
      <c r="J491" s="50"/>
      <c r="L491" s="50"/>
      <c r="M491" s="50"/>
      <c r="N491" s="50"/>
      <c r="O491" s="50"/>
    </row>
    <row r="492" spans="6:15">
      <c r="F492" s="2"/>
      <c r="I492" s="50"/>
      <c r="J492" s="50"/>
      <c r="L492" s="50"/>
      <c r="M492" s="50"/>
      <c r="N492" s="50"/>
      <c r="O492" s="50"/>
    </row>
    <row r="493" spans="6:15">
      <c r="F493" s="2"/>
      <c r="I493" s="50"/>
      <c r="J493" s="50"/>
      <c r="L493" s="50"/>
      <c r="M493" s="50"/>
      <c r="N493" s="50"/>
      <c r="O493" s="50"/>
    </row>
    <row r="494" spans="6:15">
      <c r="F494" s="2"/>
      <c r="I494" s="50"/>
      <c r="J494" s="50"/>
      <c r="L494" s="50"/>
      <c r="M494" s="50"/>
      <c r="N494" s="50"/>
      <c r="O494" s="50"/>
    </row>
    <row r="495" spans="6:15">
      <c r="F495" s="2"/>
      <c r="I495" s="50"/>
      <c r="J495" s="50"/>
      <c r="L495" s="50"/>
      <c r="M495" s="50"/>
      <c r="N495" s="50"/>
      <c r="O495" s="50"/>
    </row>
    <row r="496" spans="6:15">
      <c r="F496" s="2"/>
      <c r="I496" s="50"/>
      <c r="J496" s="50"/>
      <c r="L496" s="50"/>
      <c r="M496" s="50"/>
      <c r="N496" s="50"/>
      <c r="O496" s="50"/>
    </row>
    <row r="497" spans="6:15">
      <c r="F497" s="2"/>
      <c r="I497" s="50"/>
      <c r="J497" s="50"/>
      <c r="L497" s="50"/>
      <c r="M497" s="50"/>
      <c r="N497" s="50"/>
      <c r="O497" s="50"/>
    </row>
    <row r="498" spans="6:15">
      <c r="F498" s="2"/>
      <c r="I498" s="50"/>
      <c r="J498" s="50"/>
      <c r="L498" s="50"/>
      <c r="M498" s="50"/>
      <c r="N498" s="50"/>
      <c r="O498" s="50"/>
    </row>
    <row r="499" spans="6:15">
      <c r="F499" s="2"/>
      <c r="I499" s="50"/>
      <c r="J499" s="50"/>
      <c r="L499" s="50"/>
      <c r="M499" s="50"/>
      <c r="N499" s="50"/>
      <c r="O499" s="50"/>
    </row>
    <row r="500" spans="6:15">
      <c r="F500" s="2"/>
      <c r="I500" s="50"/>
      <c r="J500" s="50"/>
      <c r="L500" s="50"/>
      <c r="M500" s="50"/>
      <c r="N500" s="50"/>
      <c r="O500" s="50"/>
    </row>
    <row r="501" spans="6:15">
      <c r="F501" s="2"/>
      <c r="I501" s="50"/>
      <c r="J501" s="50"/>
      <c r="L501" s="50"/>
      <c r="M501" s="50"/>
      <c r="N501" s="50"/>
      <c r="O501" s="50"/>
    </row>
    <row r="502" spans="6:15">
      <c r="F502" s="2"/>
      <c r="I502" s="50"/>
      <c r="J502" s="50"/>
      <c r="L502" s="50"/>
      <c r="M502" s="50"/>
      <c r="N502" s="50"/>
      <c r="O502" s="50"/>
    </row>
    <row r="503" spans="6:15">
      <c r="F503" s="2"/>
      <c r="I503" s="50"/>
      <c r="J503" s="50"/>
      <c r="L503" s="50"/>
      <c r="M503" s="50"/>
      <c r="N503" s="50"/>
      <c r="O503" s="50"/>
    </row>
    <row r="504" spans="6:15">
      <c r="F504" s="2"/>
      <c r="I504" s="50"/>
      <c r="J504" s="50"/>
      <c r="L504" s="50"/>
      <c r="M504" s="50"/>
      <c r="N504" s="50"/>
      <c r="O504" s="50"/>
    </row>
    <row r="505" spans="6:15">
      <c r="F505" s="2"/>
      <c r="I505" s="50"/>
      <c r="J505" s="50"/>
      <c r="L505" s="50"/>
      <c r="M505" s="50"/>
      <c r="N505" s="50"/>
      <c r="O505" s="50"/>
    </row>
    <row r="506" spans="6:15">
      <c r="F506" s="2"/>
      <c r="I506" s="50"/>
      <c r="J506" s="50"/>
      <c r="L506" s="50"/>
      <c r="M506" s="50"/>
      <c r="N506" s="50"/>
      <c r="O506" s="50"/>
    </row>
    <row r="507" spans="6:15">
      <c r="F507" s="2"/>
      <c r="I507" s="50"/>
      <c r="J507" s="50"/>
      <c r="L507" s="50"/>
      <c r="M507" s="50"/>
      <c r="N507" s="50"/>
      <c r="O507" s="50"/>
    </row>
    <row r="508" spans="6:15">
      <c r="F508" s="2"/>
      <c r="I508" s="50"/>
      <c r="J508" s="50"/>
      <c r="L508" s="50"/>
      <c r="M508" s="50"/>
      <c r="N508" s="50"/>
      <c r="O508" s="50"/>
    </row>
    <row r="509" spans="6:15">
      <c r="F509" s="2"/>
      <c r="I509" s="50"/>
      <c r="J509" s="50"/>
      <c r="L509" s="50"/>
      <c r="M509" s="50"/>
      <c r="N509" s="50"/>
      <c r="O509" s="50"/>
    </row>
    <row r="510" spans="6:15">
      <c r="F510" s="2"/>
      <c r="I510" s="50"/>
      <c r="J510" s="50"/>
      <c r="L510" s="50"/>
      <c r="M510" s="50"/>
      <c r="N510" s="50"/>
      <c r="O510" s="50"/>
    </row>
    <row r="511" spans="6:15">
      <c r="F511" s="2"/>
      <c r="I511" s="50"/>
      <c r="J511" s="50"/>
      <c r="L511" s="50"/>
      <c r="M511" s="50"/>
      <c r="N511" s="50"/>
      <c r="O511" s="50"/>
    </row>
    <row r="512" spans="6:15">
      <c r="F512" s="2"/>
      <c r="I512" s="50"/>
      <c r="J512" s="50"/>
      <c r="L512" s="50"/>
      <c r="M512" s="50"/>
      <c r="N512" s="50"/>
      <c r="O512" s="50"/>
    </row>
    <row r="513" spans="6:15">
      <c r="F513" s="2"/>
      <c r="I513" s="50"/>
      <c r="J513" s="50"/>
      <c r="L513" s="50"/>
      <c r="M513" s="50"/>
      <c r="N513" s="50"/>
      <c r="O513" s="50"/>
    </row>
    <row r="514" spans="6:15">
      <c r="F514" s="2"/>
      <c r="I514" s="50"/>
      <c r="J514" s="50"/>
      <c r="L514" s="50"/>
      <c r="M514" s="50"/>
      <c r="N514" s="50"/>
      <c r="O514" s="50"/>
    </row>
    <row r="515" spans="6:15">
      <c r="F515" s="2"/>
      <c r="I515" s="50"/>
      <c r="J515" s="50"/>
      <c r="L515" s="50"/>
      <c r="M515" s="50"/>
      <c r="N515" s="50"/>
      <c r="O515" s="50"/>
    </row>
    <row r="516" spans="6:15">
      <c r="F516" s="2"/>
      <c r="I516" s="50"/>
      <c r="J516" s="50"/>
      <c r="L516" s="50"/>
      <c r="M516" s="50"/>
      <c r="N516" s="50"/>
      <c r="O516" s="50"/>
    </row>
    <row r="517" spans="6:15">
      <c r="F517" s="2"/>
      <c r="I517" s="50"/>
      <c r="J517" s="50"/>
      <c r="L517" s="50"/>
      <c r="M517" s="50"/>
      <c r="N517" s="50"/>
      <c r="O517" s="50"/>
    </row>
    <row r="518" spans="6:15">
      <c r="F518" s="2"/>
      <c r="I518" s="50"/>
      <c r="J518" s="50"/>
      <c r="L518" s="50"/>
      <c r="M518" s="50"/>
      <c r="N518" s="50"/>
      <c r="O518" s="50"/>
    </row>
    <row r="519" spans="6:15">
      <c r="F519" s="2"/>
      <c r="I519" s="50"/>
      <c r="J519" s="50"/>
      <c r="L519" s="50"/>
      <c r="M519" s="50"/>
      <c r="N519" s="50"/>
      <c r="O519" s="50"/>
    </row>
    <row r="520" spans="6:15">
      <c r="F520" s="2"/>
      <c r="I520" s="50"/>
      <c r="J520" s="50"/>
      <c r="L520" s="50"/>
      <c r="M520" s="50"/>
      <c r="N520" s="50"/>
      <c r="O520" s="50"/>
    </row>
    <row r="521" spans="6:15">
      <c r="F521" s="2"/>
      <c r="I521" s="50"/>
      <c r="J521" s="50"/>
      <c r="L521" s="50"/>
      <c r="M521" s="50"/>
      <c r="N521" s="50"/>
      <c r="O521" s="50"/>
    </row>
    <row r="522" spans="6:15">
      <c r="F522" s="2"/>
      <c r="I522" s="50"/>
      <c r="J522" s="50"/>
      <c r="L522" s="50"/>
      <c r="M522" s="50"/>
      <c r="N522" s="50"/>
      <c r="O522" s="50"/>
    </row>
    <row r="523" spans="6:15">
      <c r="F523" s="2"/>
      <c r="I523" s="50"/>
      <c r="J523" s="50"/>
      <c r="L523" s="50"/>
      <c r="M523" s="50"/>
      <c r="N523" s="50"/>
      <c r="O523" s="50"/>
    </row>
    <row r="524" spans="6:15">
      <c r="F524" s="2"/>
      <c r="I524" s="50"/>
      <c r="J524" s="50"/>
      <c r="L524" s="50"/>
      <c r="M524" s="50"/>
      <c r="N524" s="50"/>
      <c r="O524" s="50"/>
    </row>
    <row r="525" spans="6:15">
      <c r="F525" s="2"/>
      <c r="I525" s="50"/>
      <c r="J525" s="50"/>
      <c r="L525" s="50"/>
      <c r="M525" s="50"/>
      <c r="N525" s="50"/>
      <c r="O525" s="50"/>
    </row>
    <row r="526" spans="6:15">
      <c r="F526" s="2"/>
      <c r="I526" s="50"/>
      <c r="J526" s="50"/>
      <c r="L526" s="50"/>
      <c r="M526" s="50"/>
      <c r="N526" s="50"/>
      <c r="O526" s="50"/>
    </row>
    <row r="527" spans="6:15">
      <c r="F527" s="2"/>
      <c r="I527" s="50"/>
      <c r="J527" s="50"/>
      <c r="L527" s="50"/>
      <c r="M527" s="50"/>
      <c r="N527" s="50"/>
      <c r="O527" s="50"/>
    </row>
    <row r="528" spans="6:15">
      <c r="F528" s="2"/>
      <c r="I528" s="50"/>
      <c r="J528" s="50"/>
      <c r="L528" s="50"/>
      <c r="M528" s="50"/>
      <c r="N528" s="50"/>
      <c r="O528" s="50"/>
    </row>
    <row r="529" spans="6:15">
      <c r="F529" s="2"/>
      <c r="I529" s="50"/>
      <c r="J529" s="50"/>
      <c r="L529" s="50"/>
      <c r="M529" s="50"/>
      <c r="N529" s="50"/>
      <c r="O529" s="50"/>
    </row>
    <row r="530" spans="6:15">
      <c r="F530" s="2"/>
      <c r="I530" s="50"/>
      <c r="J530" s="50"/>
      <c r="L530" s="50"/>
      <c r="M530" s="50"/>
      <c r="N530" s="50"/>
      <c r="O530" s="50"/>
    </row>
    <row r="531" spans="6:15">
      <c r="F531" s="2"/>
      <c r="I531" s="50"/>
      <c r="J531" s="50"/>
      <c r="L531" s="50"/>
      <c r="M531" s="50"/>
      <c r="N531" s="50"/>
      <c r="O531" s="50"/>
    </row>
    <row r="532" spans="6:15">
      <c r="F532" s="2"/>
      <c r="I532" s="50"/>
      <c r="J532" s="50"/>
      <c r="L532" s="50"/>
      <c r="M532" s="50"/>
      <c r="N532" s="50"/>
      <c r="O532" s="50"/>
    </row>
    <row r="533" spans="6:15">
      <c r="F533" s="2"/>
      <c r="I533" s="50"/>
      <c r="J533" s="50"/>
      <c r="L533" s="50"/>
      <c r="M533" s="50"/>
      <c r="N533" s="50"/>
      <c r="O533" s="50"/>
    </row>
    <row r="534" spans="6:15">
      <c r="F534" s="2"/>
      <c r="I534" s="50"/>
      <c r="J534" s="50"/>
      <c r="L534" s="50"/>
      <c r="M534" s="50"/>
      <c r="N534" s="50"/>
      <c r="O534" s="50"/>
    </row>
    <row r="535" spans="6:15">
      <c r="F535" s="2"/>
      <c r="I535" s="50"/>
      <c r="J535" s="50"/>
      <c r="L535" s="50"/>
      <c r="M535" s="50"/>
      <c r="N535" s="50"/>
      <c r="O535" s="50"/>
    </row>
    <row r="536" spans="6:15">
      <c r="F536" s="2"/>
      <c r="I536" s="50"/>
      <c r="J536" s="50"/>
      <c r="L536" s="50"/>
      <c r="M536" s="50"/>
      <c r="N536" s="50"/>
      <c r="O536" s="50"/>
    </row>
    <row r="537" spans="6:15">
      <c r="F537" s="2"/>
      <c r="I537" s="50"/>
      <c r="J537" s="50"/>
      <c r="L537" s="50"/>
      <c r="M537" s="50"/>
      <c r="N537" s="50"/>
      <c r="O537" s="50"/>
    </row>
    <row r="538" spans="6:15">
      <c r="F538" s="2"/>
      <c r="I538" s="50"/>
      <c r="J538" s="50"/>
      <c r="L538" s="50"/>
      <c r="M538" s="50"/>
      <c r="N538" s="50"/>
      <c r="O538" s="50"/>
    </row>
    <row r="539" spans="6:15">
      <c r="F539" s="2"/>
      <c r="I539" s="50"/>
      <c r="J539" s="50"/>
      <c r="L539" s="50"/>
      <c r="M539" s="50"/>
      <c r="N539" s="50"/>
      <c r="O539" s="50"/>
    </row>
    <row r="540" spans="6:15">
      <c r="F540" s="2"/>
      <c r="I540" s="50"/>
      <c r="J540" s="50"/>
      <c r="L540" s="50"/>
      <c r="M540" s="50"/>
      <c r="N540" s="50"/>
      <c r="O540" s="50"/>
    </row>
    <row r="541" spans="6:15">
      <c r="F541" s="2"/>
      <c r="I541" s="50"/>
      <c r="J541" s="50"/>
      <c r="L541" s="50"/>
      <c r="M541" s="50"/>
      <c r="N541" s="50"/>
      <c r="O541" s="50"/>
    </row>
    <row r="542" spans="6:15">
      <c r="F542" s="2"/>
      <c r="I542" s="50"/>
      <c r="J542" s="50"/>
      <c r="L542" s="50"/>
      <c r="M542" s="50"/>
      <c r="N542" s="50"/>
      <c r="O542" s="50"/>
    </row>
    <row r="543" spans="6:15">
      <c r="F543" s="2"/>
      <c r="I543" s="50"/>
      <c r="J543" s="50"/>
      <c r="L543" s="50"/>
      <c r="M543" s="50"/>
      <c r="N543" s="50"/>
      <c r="O543" s="50"/>
    </row>
    <row r="544" spans="6:15">
      <c r="F544" s="2"/>
      <c r="I544" s="50"/>
      <c r="J544" s="50"/>
      <c r="L544" s="50"/>
      <c r="M544" s="50"/>
      <c r="N544" s="50"/>
      <c r="O544" s="50"/>
    </row>
    <row r="545" spans="6:15">
      <c r="F545" s="2"/>
      <c r="I545" s="50"/>
      <c r="J545" s="50"/>
      <c r="L545" s="50"/>
      <c r="M545" s="50"/>
      <c r="N545" s="50"/>
      <c r="O545" s="50"/>
    </row>
    <row r="546" spans="6:15">
      <c r="F546" s="2"/>
      <c r="I546" s="50"/>
      <c r="J546" s="50"/>
      <c r="L546" s="50"/>
      <c r="M546" s="50"/>
      <c r="N546" s="50"/>
      <c r="O546" s="50"/>
    </row>
    <row r="547" spans="6:15">
      <c r="F547" s="2"/>
      <c r="I547" s="50"/>
      <c r="J547" s="50"/>
      <c r="L547" s="50"/>
      <c r="M547" s="50"/>
      <c r="N547" s="50"/>
      <c r="O547" s="50"/>
    </row>
    <row r="548" spans="6:15">
      <c r="F548" s="2"/>
      <c r="I548" s="50"/>
      <c r="J548" s="50"/>
      <c r="L548" s="50"/>
      <c r="M548" s="50"/>
      <c r="N548" s="50"/>
      <c r="O548" s="50"/>
    </row>
    <row r="549" spans="6:15">
      <c r="F549" s="2"/>
      <c r="I549" s="50"/>
      <c r="J549" s="50"/>
      <c r="L549" s="50"/>
      <c r="M549" s="50"/>
      <c r="N549" s="50"/>
      <c r="O549" s="50"/>
    </row>
    <row r="550" spans="6:15">
      <c r="F550" s="2"/>
      <c r="I550" s="50"/>
      <c r="J550" s="50"/>
      <c r="L550" s="50"/>
      <c r="M550" s="50"/>
      <c r="N550" s="50"/>
      <c r="O550" s="50"/>
    </row>
    <row r="551" spans="6:15">
      <c r="F551" s="2"/>
      <c r="I551" s="50"/>
      <c r="J551" s="50"/>
      <c r="L551" s="50"/>
      <c r="M551" s="50"/>
      <c r="N551" s="50"/>
      <c r="O551" s="50"/>
    </row>
    <row r="552" spans="6:15">
      <c r="F552" s="2"/>
      <c r="I552" s="50"/>
      <c r="J552" s="50"/>
      <c r="L552" s="50"/>
      <c r="M552" s="50"/>
      <c r="N552" s="50"/>
      <c r="O552" s="50"/>
    </row>
    <row r="553" spans="6:15">
      <c r="F553" s="2"/>
      <c r="I553" s="50"/>
      <c r="J553" s="50"/>
      <c r="L553" s="50"/>
      <c r="M553" s="50"/>
      <c r="N553" s="50"/>
      <c r="O553" s="50"/>
    </row>
    <row r="554" spans="6:15">
      <c r="F554" s="2"/>
      <c r="I554" s="50"/>
      <c r="J554" s="50"/>
      <c r="L554" s="50"/>
      <c r="M554" s="50"/>
      <c r="N554" s="50"/>
      <c r="O554" s="50"/>
    </row>
    <row r="555" spans="6:15">
      <c r="F555" s="2"/>
      <c r="I555" s="50"/>
      <c r="J555" s="50"/>
      <c r="L555" s="50"/>
      <c r="M555" s="50"/>
      <c r="N555" s="50"/>
      <c r="O555" s="50"/>
    </row>
    <row r="556" spans="6:15">
      <c r="F556" s="2"/>
      <c r="I556" s="50"/>
      <c r="J556" s="50"/>
      <c r="L556" s="50"/>
      <c r="M556" s="50"/>
      <c r="N556" s="50"/>
      <c r="O556" s="50"/>
    </row>
    <row r="557" spans="6:15">
      <c r="F557" s="2"/>
      <c r="I557" s="50"/>
      <c r="J557" s="50"/>
      <c r="L557" s="50"/>
      <c r="M557" s="50"/>
      <c r="N557" s="50"/>
      <c r="O557" s="50"/>
    </row>
    <row r="558" spans="6:15">
      <c r="F558" s="2"/>
      <c r="I558" s="50"/>
      <c r="J558" s="50"/>
      <c r="L558" s="50"/>
      <c r="M558" s="50"/>
      <c r="N558" s="50"/>
      <c r="O558" s="50"/>
    </row>
    <row r="559" spans="6:15">
      <c r="F559" s="2"/>
      <c r="I559" s="50"/>
      <c r="J559" s="50"/>
      <c r="L559" s="50"/>
      <c r="M559" s="50"/>
      <c r="N559" s="50"/>
      <c r="O559" s="50"/>
    </row>
    <row r="560" spans="6:15">
      <c r="F560" s="2"/>
      <c r="I560" s="50"/>
      <c r="J560" s="50"/>
      <c r="L560" s="50"/>
      <c r="M560" s="50"/>
      <c r="N560" s="50"/>
      <c r="O560" s="50"/>
    </row>
    <row r="561" spans="6:15">
      <c r="F561" s="2"/>
      <c r="I561" s="50"/>
      <c r="J561" s="50"/>
      <c r="L561" s="50"/>
      <c r="M561" s="50"/>
      <c r="N561" s="50"/>
      <c r="O561" s="50"/>
    </row>
    <row r="562" spans="6:15">
      <c r="F562" s="2"/>
      <c r="I562" s="50"/>
      <c r="J562" s="50"/>
      <c r="L562" s="50"/>
      <c r="M562" s="50"/>
      <c r="N562" s="50"/>
      <c r="O562" s="50"/>
    </row>
    <row r="563" spans="6:15">
      <c r="F563" s="2"/>
      <c r="I563" s="50"/>
      <c r="J563" s="50"/>
      <c r="L563" s="50"/>
      <c r="M563" s="50"/>
      <c r="N563" s="50"/>
      <c r="O563" s="50"/>
    </row>
    <row r="564" spans="6:15">
      <c r="F564" s="2"/>
      <c r="I564" s="50"/>
      <c r="J564" s="50"/>
      <c r="L564" s="50"/>
      <c r="M564" s="50"/>
      <c r="N564" s="50"/>
      <c r="O564" s="50"/>
    </row>
    <row r="565" spans="6:15">
      <c r="F565" s="2"/>
      <c r="I565" s="50"/>
      <c r="J565" s="50"/>
      <c r="L565" s="50"/>
      <c r="M565" s="50"/>
      <c r="N565" s="50"/>
      <c r="O565" s="50"/>
    </row>
    <row r="566" spans="6:15">
      <c r="F566" s="2"/>
      <c r="I566" s="50"/>
      <c r="J566" s="50"/>
      <c r="L566" s="50"/>
      <c r="M566" s="50"/>
      <c r="N566" s="50"/>
      <c r="O566" s="50"/>
    </row>
    <row r="567" spans="6:15">
      <c r="F567" s="2"/>
      <c r="I567" s="50"/>
      <c r="J567" s="50"/>
      <c r="L567" s="50"/>
      <c r="M567" s="50"/>
      <c r="N567" s="50"/>
      <c r="O567" s="50"/>
    </row>
    <row r="568" spans="6:15">
      <c r="F568" s="2"/>
      <c r="I568" s="50"/>
      <c r="J568" s="50"/>
      <c r="L568" s="50"/>
      <c r="M568" s="50"/>
      <c r="N568" s="50"/>
      <c r="O568" s="50"/>
    </row>
    <row r="569" spans="6:15">
      <c r="F569" s="2"/>
      <c r="I569" s="50"/>
      <c r="J569" s="50"/>
      <c r="L569" s="50"/>
      <c r="M569" s="50"/>
      <c r="N569" s="50"/>
      <c r="O569" s="50"/>
    </row>
    <row r="570" spans="6:15">
      <c r="F570" s="2"/>
      <c r="I570" s="50"/>
      <c r="J570" s="50"/>
      <c r="L570" s="50"/>
      <c r="M570" s="50"/>
      <c r="N570" s="50"/>
      <c r="O570" s="50"/>
    </row>
    <row r="571" spans="6:15">
      <c r="F571" s="2"/>
      <c r="I571" s="50"/>
      <c r="J571" s="50"/>
      <c r="L571" s="50"/>
      <c r="M571" s="50"/>
      <c r="N571" s="50"/>
      <c r="O571" s="50"/>
    </row>
    <row r="572" spans="6:15">
      <c r="F572" s="2"/>
      <c r="I572" s="50"/>
      <c r="J572" s="50"/>
      <c r="L572" s="50"/>
      <c r="M572" s="50"/>
      <c r="N572" s="50"/>
      <c r="O572" s="50"/>
    </row>
    <row r="573" spans="6:15">
      <c r="F573" s="2"/>
      <c r="I573" s="50"/>
      <c r="J573" s="50"/>
      <c r="L573" s="50"/>
      <c r="M573" s="50"/>
      <c r="N573" s="50"/>
      <c r="O573" s="50"/>
    </row>
    <row r="574" spans="6:15">
      <c r="F574" s="2"/>
      <c r="I574" s="50"/>
      <c r="J574" s="50"/>
      <c r="L574" s="50"/>
      <c r="M574" s="50"/>
      <c r="N574" s="50"/>
      <c r="O574" s="50"/>
    </row>
    <row r="575" spans="6:15">
      <c r="F575" s="2"/>
      <c r="I575" s="50"/>
      <c r="J575" s="50"/>
      <c r="L575" s="50"/>
      <c r="M575" s="50"/>
      <c r="N575" s="50"/>
      <c r="O575" s="50"/>
    </row>
    <row r="576" spans="6:15">
      <c r="F576" s="2"/>
      <c r="I576" s="50"/>
      <c r="J576" s="50"/>
      <c r="L576" s="50"/>
      <c r="M576" s="50"/>
      <c r="N576" s="50"/>
      <c r="O576" s="50"/>
    </row>
    <row r="577" spans="6:15">
      <c r="F577" s="2"/>
      <c r="I577" s="50"/>
      <c r="J577" s="50"/>
      <c r="L577" s="50"/>
      <c r="M577" s="50"/>
      <c r="N577" s="50"/>
      <c r="O577" s="50"/>
    </row>
    <row r="578" spans="6:15">
      <c r="F578" s="2"/>
      <c r="I578" s="50"/>
      <c r="J578" s="50"/>
      <c r="L578" s="50"/>
      <c r="M578" s="50"/>
      <c r="N578" s="50"/>
      <c r="O578" s="50"/>
    </row>
    <row r="579" spans="6:15">
      <c r="F579" s="2"/>
      <c r="I579" s="50"/>
      <c r="J579" s="50"/>
      <c r="L579" s="50"/>
      <c r="M579" s="50"/>
      <c r="N579" s="50"/>
      <c r="O579" s="50"/>
    </row>
    <row r="580" spans="6:15">
      <c r="F580" s="2"/>
      <c r="I580" s="50"/>
      <c r="J580" s="50"/>
      <c r="L580" s="50"/>
      <c r="M580" s="50"/>
      <c r="N580" s="50"/>
      <c r="O580" s="50"/>
    </row>
    <row r="581" spans="6:15">
      <c r="F581" s="2"/>
      <c r="I581" s="50"/>
      <c r="J581" s="50"/>
      <c r="L581" s="50"/>
      <c r="M581" s="50"/>
      <c r="N581" s="50"/>
      <c r="O581" s="50"/>
    </row>
    <row r="582" spans="6:15">
      <c r="F582" s="2"/>
      <c r="I582" s="50"/>
      <c r="J582" s="50"/>
      <c r="L582" s="50"/>
      <c r="M582" s="50"/>
      <c r="N582" s="50"/>
      <c r="O582" s="50"/>
    </row>
    <row r="583" spans="6:15">
      <c r="F583" s="2"/>
      <c r="I583" s="50"/>
      <c r="J583" s="50"/>
      <c r="L583" s="50"/>
      <c r="M583" s="50"/>
      <c r="N583" s="50"/>
      <c r="O583" s="50"/>
    </row>
    <row r="584" spans="6:15">
      <c r="F584" s="2"/>
      <c r="I584" s="50"/>
      <c r="J584" s="50"/>
      <c r="L584" s="50"/>
      <c r="M584" s="50"/>
      <c r="N584" s="50"/>
      <c r="O584" s="50"/>
    </row>
    <row r="585" spans="6:15">
      <c r="F585" s="2"/>
      <c r="I585" s="50"/>
      <c r="J585" s="50"/>
      <c r="L585" s="50"/>
      <c r="M585" s="50"/>
      <c r="N585" s="50"/>
      <c r="O585" s="50"/>
    </row>
    <row r="586" spans="6:15">
      <c r="F586" s="2"/>
      <c r="I586" s="50"/>
      <c r="J586" s="50"/>
      <c r="L586" s="50"/>
      <c r="M586" s="50"/>
      <c r="N586" s="50"/>
      <c r="O586" s="50"/>
    </row>
    <row r="587" spans="6:15">
      <c r="F587" s="2"/>
      <c r="I587" s="50"/>
      <c r="J587" s="50"/>
      <c r="L587" s="50"/>
      <c r="M587" s="50"/>
      <c r="N587" s="50"/>
      <c r="O587" s="50"/>
    </row>
    <row r="588" spans="6:15">
      <c r="F588" s="2"/>
      <c r="I588" s="50"/>
      <c r="J588" s="50"/>
      <c r="L588" s="50"/>
      <c r="M588" s="50"/>
      <c r="N588" s="50"/>
      <c r="O588" s="50"/>
    </row>
    <row r="589" spans="6:15">
      <c r="F589" s="2"/>
      <c r="I589" s="50"/>
      <c r="J589" s="50"/>
      <c r="L589" s="50"/>
      <c r="M589" s="50"/>
      <c r="N589" s="50"/>
      <c r="O589" s="50"/>
    </row>
    <row r="590" spans="6:15">
      <c r="F590" s="2"/>
      <c r="I590" s="50"/>
      <c r="J590" s="50"/>
      <c r="L590" s="50"/>
      <c r="M590" s="50"/>
      <c r="N590" s="50"/>
      <c r="O590" s="50"/>
    </row>
    <row r="591" spans="6:15">
      <c r="F591" s="2"/>
      <c r="I591" s="50"/>
      <c r="J591" s="50"/>
      <c r="L591" s="50"/>
      <c r="M591" s="50"/>
      <c r="N591" s="50"/>
      <c r="O591" s="50"/>
    </row>
    <row r="592" spans="6:15">
      <c r="F592" s="2"/>
      <c r="I592" s="50"/>
      <c r="J592" s="50"/>
      <c r="L592" s="50"/>
      <c r="M592" s="50"/>
      <c r="N592" s="50"/>
      <c r="O592" s="50"/>
    </row>
    <row r="593" spans="6:15">
      <c r="F593" s="2"/>
      <c r="I593" s="50"/>
      <c r="J593" s="50"/>
      <c r="L593" s="50"/>
      <c r="M593" s="50"/>
      <c r="N593" s="50"/>
      <c r="O593" s="50"/>
    </row>
    <row r="594" spans="6:15">
      <c r="F594" s="2"/>
      <c r="I594" s="50"/>
      <c r="J594" s="50"/>
      <c r="L594" s="50"/>
      <c r="M594" s="50"/>
      <c r="N594" s="50"/>
      <c r="O594" s="50"/>
    </row>
    <row r="595" spans="6:15">
      <c r="F595" s="2"/>
      <c r="I595" s="50"/>
      <c r="J595" s="50"/>
      <c r="L595" s="50"/>
      <c r="M595" s="50"/>
      <c r="N595" s="50"/>
      <c r="O595" s="50"/>
    </row>
    <row r="596" spans="6:15">
      <c r="F596" s="2"/>
      <c r="I596" s="50"/>
      <c r="J596" s="50"/>
      <c r="L596" s="50"/>
      <c r="M596" s="50"/>
      <c r="N596" s="50"/>
      <c r="O596" s="50"/>
    </row>
    <row r="597" spans="6:15">
      <c r="F597" s="2"/>
      <c r="I597" s="50"/>
      <c r="J597" s="50"/>
      <c r="L597" s="50"/>
      <c r="M597" s="50"/>
      <c r="N597" s="50"/>
      <c r="O597" s="50"/>
    </row>
    <row r="598" spans="6:15">
      <c r="F598" s="2"/>
      <c r="I598" s="50"/>
      <c r="J598" s="50"/>
      <c r="L598" s="50"/>
      <c r="M598" s="50"/>
      <c r="N598" s="50"/>
      <c r="O598" s="50"/>
    </row>
    <row r="599" spans="6:15">
      <c r="F599" s="2"/>
      <c r="I599" s="50"/>
      <c r="J599" s="50"/>
      <c r="L599" s="50"/>
      <c r="M599" s="50"/>
      <c r="N599" s="50"/>
      <c r="O599" s="50"/>
    </row>
    <row r="600" spans="6:15">
      <c r="F600" s="2"/>
      <c r="I600" s="50"/>
      <c r="J600" s="50"/>
      <c r="L600" s="50"/>
      <c r="M600" s="50"/>
      <c r="N600" s="50"/>
      <c r="O600" s="50"/>
    </row>
    <row r="601" spans="6:15">
      <c r="F601" s="2"/>
      <c r="I601" s="50"/>
      <c r="J601" s="50"/>
      <c r="L601" s="50"/>
      <c r="M601" s="50"/>
      <c r="N601" s="50"/>
      <c r="O601" s="50"/>
    </row>
    <row r="602" spans="6:15">
      <c r="F602" s="2"/>
      <c r="I602" s="50"/>
      <c r="J602" s="50"/>
      <c r="L602" s="50"/>
      <c r="M602" s="50"/>
      <c r="N602" s="50"/>
      <c r="O602" s="50"/>
    </row>
    <row r="603" spans="6:15">
      <c r="F603" s="2"/>
      <c r="I603" s="50"/>
      <c r="J603" s="50"/>
      <c r="L603" s="50"/>
      <c r="M603" s="50"/>
      <c r="N603" s="50"/>
      <c r="O603" s="50"/>
    </row>
    <row r="604" spans="6:15">
      <c r="F604" s="2"/>
      <c r="I604" s="50"/>
      <c r="J604" s="50"/>
      <c r="L604" s="50"/>
      <c r="M604" s="50"/>
      <c r="N604" s="50"/>
      <c r="O604" s="50"/>
    </row>
    <row r="605" spans="6:15">
      <c r="F605" s="2"/>
      <c r="I605" s="50"/>
      <c r="J605" s="50"/>
      <c r="L605" s="50"/>
      <c r="M605" s="50"/>
      <c r="N605" s="50"/>
      <c r="O605" s="50"/>
    </row>
    <row r="606" spans="6:15">
      <c r="F606" s="2"/>
      <c r="I606" s="50"/>
      <c r="J606" s="50"/>
      <c r="L606" s="50"/>
      <c r="M606" s="50"/>
      <c r="N606" s="50"/>
      <c r="O606" s="50"/>
    </row>
    <row r="607" spans="6:15">
      <c r="F607" s="2"/>
      <c r="I607" s="50"/>
      <c r="J607" s="50"/>
      <c r="L607" s="50"/>
      <c r="M607" s="50"/>
      <c r="N607" s="50"/>
      <c r="O607" s="50"/>
    </row>
    <row r="608" spans="6:15">
      <c r="F608" s="2"/>
      <c r="I608" s="50"/>
      <c r="J608" s="50"/>
      <c r="L608" s="50"/>
      <c r="M608" s="50"/>
      <c r="N608" s="50"/>
      <c r="O608" s="50"/>
    </row>
    <row r="609" spans="6:15">
      <c r="F609" s="2"/>
      <c r="I609" s="50"/>
      <c r="J609" s="50"/>
      <c r="L609" s="50"/>
      <c r="M609" s="50"/>
      <c r="N609" s="50"/>
      <c r="O609" s="50"/>
    </row>
    <row r="610" spans="6:15">
      <c r="F610" s="2"/>
      <c r="I610" s="50"/>
      <c r="J610" s="50"/>
      <c r="L610" s="50"/>
      <c r="M610" s="50"/>
      <c r="N610" s="50"/>
      <c r="O610" s="50"/>
    </row>
    <row r="611" spans="6:15">
      <c r="F611" s="2"/>
      <c r="I611" s="50"/>
      <c r="J611" s="50"/>
      <c r="L611" s="50"/>
      <c r="M611" s="50"/>
      <c r="N611" s="50"/>
      <c r="O611" s="50"/>
    </row>
    <row r="612" spans="6:15">
      <c r="F612" s="2"/>
      <c r="I612" s="50"/>
      <c r="J612" s="50"/>
      <c r="L612" s="50"/>
      <c r="M612" s="50"/>
      <c r="N612" s="50"/>
      <c r="O612" s="50"/>
    </row>
    <row r="613" spans="6:15">
      <c r="F613" s="2"/>
      <c r="I613" s="50"/>
      <c r="J613" s="50"/>
      <c r="L613" s="50"/>
      <c r="M613" s="50"/>
      <c r="N613" s="50"/>
      <c r="O613" s="50"/>
    </row>
    <row r="614" spans="6:15">
      <c r="F614" s="2"/>
      <c r="I614" s="50"/>
      <c r="J614" s="50"/>
      <c r="L614" s="50"/>
      <c r="M614" s="50"/>
      <c r="N614" s="50"/>
      <c r="O614" s="50"/>
    </row>
    <row r="615" spans="6:15">
      <c r="F615" s="2"/>
      <c r="I615" s="50"/>
      <c r="J615" s="50"/>
      <c r="L615" s="50"/>
      <c r="M615" s="50"/>
      <c r="N615" s="50"/>
      <c r="O615" s="50"/>
    </row>
    <row r="616" spans="6:15">
      <c r="F616" s="2"/>
      <c r="I616" s="50"/>
      <c r="J616" s="50"/>
      <c r="L616" s="50"/>
      <c r="M616" s="50"/>
      <c r="N616" s="50"/>
      <c r="O616" s="50"/>
    </row>
    <row r="617" spans="6:15">
      <c r="F617" s="2"/>
      <c r="I617" s="50"/>
      <c r="J617" s="50"/>
      <c r="L617" s="50"/>
      <c r="M617" s="50"/>
      <c r="N617" s="50"/>
      <c r="O617" s="50"/>
    </row>
    <row r="618" spans="6:15">
      <c r="F618" s="2"/>
      <c r="I618" s="50"/>
      <c r="J618" s="50"/>
      <c r="L618" s="50"/>
      <c r="M618" s="50"/>
      <c r="N618" s="50"/>
      <c r="O618" s="50"/>
    </row>
    <row r="619" spans="6:15">
      <c r="F619" s="2"/>
      <c r="I619" s="50"/>
      <c r="J619" s="50"/>
      <c r="L619" s="50"/>
      <c r="M619" s="50"/>
      <c r="N619" s="50"/>
      <c r="O619" s="50"/>
    </row>
    <row r="620" spans="6:15">
      <c r="F620" s="2"/>
      <c r="I620" s="50"/>
      <c r="J620" s="50"/>
      <c r="L620" s="50"/>
      <c r="M620" s="50"/>
      <c r="N620" s="50"/>
      <c r="O620" s="50"/>
    </row>
    <row r="621" spans="6:15">
      <c r="F621" s="2"/>
      <c r="I621" s="50"/>
      <c r="J621" s="50"/>
      <c r="L621" s="50"/>
      <c r="M621" s="50"/>
      <c r="N621" s="50"/>
      <c r="O621" s="50"/>
    </row>
    <row r="622" spans="6:15">
      <c r="F622" s="2"/>
      <c r="I622" s="50"/>
      <c r="J622" s="50"/>
      <c r="L622" s="50"/>
      <c r="M622" s="50"/>
      <c r="N622" s="50"/>
      <c r="O622" s="50"/>
    </row>
    <row r="623" spans="6:15">
      <c r="F623" s="2"/>
      <c r="I623" s="50"/>
      <c r="J623" s="50"/>
      <c r="L623" s="50"/>
      <c r="M623" s="50"/>
      <c r="N623" s="50"/>
      <c r="O623" s="50"/>
    </row>
    <row r="624" spans="6:15">
      <c r="F624" s="2"/>
      <c r="I624" s="50"/>
      <c r="J624" s="50"/>
      <c r="L624" s="50"/>
      <c r="M624" s="50"/>
      <c r="N624" s="50"/>
      <c r="O624" s="50"/>
    </row>
    <row r="625" spans="6:15">
      <c r="F625" s="2"/>
      <c r="I625" s="50"/>
      <c r="J625" s="50"/>
      <c r="L625" s="50"/>
      <c r="M625" s="50"/>
      <c r="N625" s="50"/>
      <c r="O625" s="50"/>
    </row>
    <row r="626" spans="6:15">
      <c r="F626" s="2"/>
      <c r="I626" s="50"/>
      <c r="J626" s="50"/>
      <c r="L626" s="50"/>
      <c r="M626" s="50"/>
      <c r="N626" s="50"/>
      <c r="O626" s="50"/>
    </row>
    <row r="627" spans="6:15">
      <c r="F627" s="2"/>
      <c r="I627" s="50"/>
      <c r="J627" s="50"/>
      <c r="L627" s="50"/>
      <c r="M627" s="50"/>
      <c r="N627" s="50"/>
      <c r="O627" s="50"/>
    </row>
    <row r="628" spans="6:15">
      <c r="F628" s="2"/>
      <c r="I628" s="50"/>
      <c r="J628" s="50"/>
      <c r="L628" s="50"/>
      <c r="M628" s="50"/>
      <c r="N628" s="50"/>
      <c r="O628" s="50"/>
    </row>
    <row r="629" spans="6:15">
      <c r="F629" s="2"/>
      <c r="I629" s="50"/>
      <c r="J629" s="50"/>
      <c r="L629" s="50"/>
      <c r="M629" s="50"/>
      <c r="N629" s="50"/>
      <c r="O629" s="50"/>
    </row>
    <row r="630" spans="6:15">
      <c r="F630" s="2"/>
      <c r="I630" s="50"/>
      <c r="J630" s="50"/>
      <c r="L630" s="50"/>
      <c r="M630" s="50"/>
      <c r="N630" s="50"/>
      <c r="O630" s="50"/>
    </row>
    <row r="631" spans="6:15">
      <c r="F631" s="2"/>
      <c r="I631" s="50"/>
      <c r="J631" s="50"/>
      <c r="L631" s="50"/>
      <c r="M631" s="50"/>
      <c r="N631" s="50"/>
      <c r="O631" s="50"/>
    </row>
    <row r="632" spans="6:15">
      <c r="F632" s="2"/>
      <c r="I632" s="50"/>
      <c r="J632" s="50"/>
      <c r="L632" s="50"/>
      <c r="M632" s="50"/>
      <c r="N632" s="50"/>
      <c r="O632" s="50"/>
    </row>
    <row r="633" spans="6:15">
      <c r="F633" s="2"/>
      <c r="I633" s="50"/>
      <c r="J633" s="50"/>
      <c r="L633" s="50"/>
      <c r="M633" s="50"/>
      <c r="N633" s="50"/>
      <c r="O633" s="50"/>
    </row>
    <row r="634" spans="6:15">
      <c r="F634" s="2"/>
      <c r="I634" s="50"/>
      <c r="J634" s="50"/>
      <c r="L634" s="50"/>
      <c r="M634" s="50"/>
      <c r="N634" s="50"/>
      <c r="O634" s="50"/>
    </row>
    <row r="635" spans="6:15">
      <c r="F635" s="2"/>
      <c r="I635" s="50"/>
      <c r="J635" s="50"/>
      <c r="L635" s="50"/>
      <c r="M635" s="50"/>
      <c r="N635" s="50"/>
      <c r="O635" s="50"/>
    </row>
    <row r="636" spans="6:15">
      <c r="F636" s="2"/>
      <c r="I636" s="50"/>
      <c r="J636" s="50"/>
      <c r="L636" s="50"/>
      <c r="M636" s="50"/>
      <c r="N636" s="50"/>
      <c r="O636" s="50"/>
    </row>
    <row r="637" spans="6:15">
      <c r="F637" s="2"/>
      <c r="I637" s="50"/>
      <c r="J637" s="50"/>
      <c r="L637" s="50"/>
      <c r="M637" s="50"/>
      <c r="N637" s="50"/>
      <c r="O637" s="50"/>
    </row>
    <row r="638" spans="6:15">
      <c r="F638" s="2"/>
      <c r="I638" s="50"/>
      <c r="J638" s="50"/>
      <c r="L638" s="50"/>
      <c r="M638" s="50"/>
      <c r="N638" s="50"/>
      <c r="O638" s="50"/>
    </row>
    <row r="639" spans="6:15">
      <c r="F639" s="2"/>
      <c r="I639" s="50"/>
      <c r="J639" s="50"/>
      <c r="L639" s="50"/>
      <c r="M639" s="50"/>
      <c r="N639" s="50"/>
      <c r="O639" s="50"/>
    </row>
    <row r="640" spans="6:15">
      <c r="F640" s="2"/>
      <c r="I640" s="50"/>
      <c r="J640" s="50"/>
      <c r="L640" s="50"/>
      <c r="M640" s="50"/>
      <c r="N640" s="50"/>
      <c r="O640" s="50"/>
    </row>
    <row r="641" spans="6:15">
      <c r="F641" s="2"/>
      <c r="I641" s="50"/>
      <c r="J641" s="50"/>
      <c r="L641" s="50"/>
      <c r="M641" s="50"/>
      <c r="N641" s="50"/>
      <c r="O641" s="50"/>
    </row>
    <row r="642" spans="6:15">
      <c r="F642" s="2"/>
      <c r="I642" s="50"/>
      <c r="J642" s="50"/>
      <c r="L642" s="50"/>
      <c r="M642" s="50"/>
      <c r="N642" s="50"/>
      <c r="O642" s="50"/>
    </row>
    <row r="643" spans="6:15">
      <c r="F643" s="2"/>
      <c r="I643" s="50"/>
      <c r="J643" s="50"/>
      <c r="L643" s="50"/>
      <c r="M643" s="50"/>
      <c r="N643" s="50"/>
      <c r="O643" s="50"/>
    </row>
    <row r="644" spans="6:15">
      <c r="F644" s="2"/>
      <c r="I644" s="50"/>
      <c r="J644" s="50"/>
      <c r="L644" s="50"/>
      <c r="M644" s="50"/>
      <c r="N644" s="50"/>
      <c r="O644" s="50"/>
    </row>
    <row r="645" spans="6:15">
      <c r="F645" s="2"/>
      <c r="I645" s="50"/>
      <c r="J645" s="50"/>
      <c r="L645" s="50"/>
      <c r="M645" s="50"/>
      <c r="N645" s="50"/>
      <c r="O645" s="50"/>
    </row>
    <row r="646" spans="6:15">
      <c r="F646" s="2"/>
      <c r="I646" s="50"/>
      <c r="J646" s="50"/>
      <c r="L646" s="50"/>
      <c r="M646" s="50"/>
      <c r="N646" s="50"/>
      <c r="O646" s="50"/>
    </row>
    <row r="647" spans="6:15">
      <c r="F647" s="2"/>
      <c r="I647" s="50"/>
      <c r="J647" s="50"/>
      <c r="L647" s="50"/>
      <c r="M647" s="50"/>
      <c r="N647" s="50"/>
      <c r="O647" s="50"/>
    </row>
    <row r="648" spans="6:15">
      <c r="F648" s="2"/>
      <c r="I648" s="50"/>
      <c r="J648" s="50"/>
      <c r="L648" s="50"/>
      <c r="M648" s="50"/>
      <c r="N648" s="50"/>
      <c r="O648" s="50"/>
    </row>
    <row r="649" spans="6:15">
      <c r="F649" s="2"/>
      <c r="I649" s="50"/>
      <c r="J649" s="50"/>
      <c r="L649" s="50"/>
      <c r="M649" s="50"/>
      <c r="N649" s="50"/>
      <c r="O649" s="50"/>
    </row>
    <row r="650" spans="6:15">
      <c r="F650" s="2"/>
      <c r="I650" s="50"/>
      <c r="J650" s="50"/>
      <c r="L650" s="50"/>
      <c r="M650" s="50"/>
      <c r="N650" s="50"/>
      <c r="O650" s="50"/>
    </row>
    <row r="651" spans="6:15">
      <c r="F651" s="2"/>
      <c r="I651" s="50"/>
      <c r="J651" s="50"/>
      <c r="L651" s="50"/>
      <c r="M651" s="50"/>
      <c r="N651" s="50"/>
      <c r="O651" s="50"/>
    </row>
    <row r="652" spans="6:15">
      <c r="F652" s="2"/>
      <c r="I652" s="50"/>
      <c r="J652" s="50"/>
      <c r="L652" s="50"/>
      <c r="M652" s="50"/>
      <c r="N652" s="50"/>
      <c r="O652" s="50"/>
    </row>
    <row r="653" spans="6:15">
      <c r="F653" s="2"/>
      <c r="I653" s="50"/>
      <c r="J653" s="50"/>
      <c r="L653" s="50"/>
      <c r="M653" s="50"/>
      <c r="N653" s="50"/>
      <c r="O653" s="50"/>
    </row>
    <row r="654" spans="6:15">
      <c r="F654" s="2"/>
      <c r="I654" s="50"/>
      <c r="J654" s="50"/>
      <c r="L654" s="50"/>
      <c r="M654" s="50"/>
      <c r="N654" s="50"/>
      <c r="O654" s="50"/>
    </row>
    <row r="655" spans="6:15">
      <c r="F655" s="2"/>
      <c r="I655" s="50"/>
      <c r="J655" s="50"/>
      <c r="L655" s="50"/>
      <c r="M655" s="50"/>
      <c r="N655" s="50"/>
      <c r="O655" s="50"/>
    </row>
    <row r="656" spans="6:15">
      <c r="F656" s="2"/>
      <c r="I656" s="50"/>
      <c r="J656" s="50"/>
      <c r="L656" s="50"/>
      <c r="M656" s="50"/>
      <c r="N656" s="50"/>
      <c r="O656" s="50"/>
    </row>
    <row r="657" spans="6:15">
      <c r="F657" s="2"/>
      <c r="I657" s="50"/>
      <c r="J657" s="50"/>
      <c r="L657" s="50"/>
      <c r="M657" s="50"/>
      <c r="N657" s="50"/>
      <c r="O657" s="50"/>
    </row>
    <row r="658" spans="6:15">
      <c r="F658" s="2"/>
      <c r="I658" s="50"/>
      <c r="J658" s="50"/>
      <c r="L658" s="50"/>
      <c r="M658" s="50"/>
      <c r="N658" s="50"/>
      <c r="O658" s="50"/>
    </row>
    <row r="659" spans="6:15">
      <c r="F659" s="2"/>
      <c r="I659" s="50"/>
      <c r="J659" s="50"/>
      <c r="L659" s="50"/>
      <c r="M659" s="50"/>
      <c r="N659" s="50"/>
      <c r="O659" s="50"/>
    </row>
    <row r="660" spans="6:15">
      <c r="F660" s="2"/>
      <c r="I660" s="50"/>
      <c r="J660" s="50"/>
      <c r="L660" s="50"/>
      <c r="M660" s="50"/>
      <c r="N660" s="50"/>
      <c r="O660" s="50"/>
    </row>
    <row r="661" spans="6:15">
      <c r="F661" s="2"/>
      <c r="I661" s="50"/>
      <c r="J661" s="50"/>
      <c r="L661" s="50"/>
      <c r="M661" s="50"/>
      <c r="N661" s="50"/>
      <c r="O661" s="50"/>
    </row>
    <row r="662" spans="6:15">
      <c r="F662" s="2"/>
      <c r="I662" s="50"/>
      <c r="J662" s="50"/>
      <c r="L662" s="50"/>
      <c r="M662" s="50"/>
      <c r="N662" s="50"/>
      <c r="O662" s="50"/>
    </row>
    <row r="663" spans="6:15">
      <c r="F663" s="2"/>
      <c r="I663" s="50"/>
      <c r="J663" s="50"/>
      <c r="L663" s="50"/>
      <c r="M663" s="50"/>
      <c r="N663" s="50"/>
      <c r="O663" s="50"/>
    </row>
    <row r="664" spans="6:15">
      <c r="F664" s="2"/>
      <c r="I664" s="50"/>
      <c r="J664" s="50"/>
      <c r="L664" s="50"/>
      <c r="M664" s="50"/>
      <c r="N664" s="50"/>
      <c r="O664" s="50"/>
    </row>
    <row r="665" spans="6:15">
      <c r="F665" s="2"/>
      <c r="I665" s="50"/>
      <c r="J665" s="50"/>
      <c r="L665" s="50"/>
      <c r="M665" s="50"/>
      <c r="N665" s="50"/>
      <c r="O665" s="50"/>
    </row>
    <row r="666" spans="6:15">
      <c r="F666" s="2"/>
      <c r="I666" s="50"/>
      <c r="J666" s="50"/>
      <c r="L666" s="50"/>
      <c r="M666" s="50"/>
      <c r="N666" s="50"/>
      <c r="O666" s="50"/>
    </row>
    <row r="667" spans="6:15">
      <c r="F667" s="2"/>
      <c r="I667" s="50"/>
      <c r="J667" s="50"/>
      <c r="L667" s="50"/>
      <c r="M667" s="50"/>
      <c r="N667" s="50"/>
      <c r="O667" s="50"/>
    </row>
    <row r="668" spans="6:15">
      <c r="F668" s="2"/>
      <c r="I668" s="50"/>
      <c r="J668" s="50"/>
      <c r="L668" s="50"/>
      <c r="M668" s="50"/>
      <c r="N668" s="50"/>
      <c r="O668" s="50"/>
    </row>
    <row r="669" spans="6:15">
      <c r="F669" s="2"/>
      <c r="I669" s="50"/>
      <c r="J669" s="50"/>
      <c r="L669" s="50"/>
      <c r="M669" s="50"/>
      <c r="N669" s="50"/>
      <c r="O669" s="50"/>
    </row>
    <row r="670" spans="6:15">
      <c r="F670" s="2"/>
      <c r="I670" s="50"/>
      <c r="J670" s="50"/>
      <c r="L670" s="50"/>
      <c r="M670" s="50"/>
      <c r="N670" s="50"/>
      <c r="O670" s="50"/>
    </row>
    <row r="671" spans="6:15">
      <c r="F671" s="2"/>
      <c r="I671" s="50"/>
      <c r="J671" s="50"/>
      <c r="L671" s="50"/>
      <c r="M671" s="50"/>
      <c r="N671" s="50"/>
      <c r="O671" s="50"/>
    </row>
    <row r="672" spans="6:15">
      <c r="F672" s="2"/>
      <c r="I672" s="50"/>
      <c r="J672" s="50"/>
      <c r="L672" s="50"/>
      <c r="M672" s="50"/>
      <c r="N672" s="50"/>
      <c r="O672" s="50"/>
    </row>
    <row r="673" spans="6:15">
      <c r="F673" s="2"/>
      <c r="I673" s="50"/>
      <c r="J673" s="50"/>
      <c r="L673" s="50"/>
      <c r="M673" s="50"/>
      <c r="N673" s="50"/>
      <c r="O673" s="50"/>
    </row>
    <row r="674" spans="6:15">
      <c r="F674" s="2"/>
      <c r="I674" s="50"/>
      <c r="J674" s="50"/>
      <c r="L674" s="50"/>
      <c r="M674" s="50"/>
      <c r="N674" s="50"/>
      <c r="O674" s="50"/>
    </row>
    <row r="675" spans="6:15">
      <c r="F675" s="2"/>
      <c r="I675" s="50"/>
      <c r="J675" s="50"/>
      <c r="L675" s="50"/>
      <c r="M675" s="50"/>
      <c r="N675" s="50"/>
      <c r="O675" s="50"/>
    </row>
    <row r="676" spans="6:15">
      <c r="F676" s="2"/>
      <c r="I676" s="50"/>
      <c r="J676" s="50"/>
      <c r="L676" s="50"/>
      <c r="M676" s="50"/>
      <c r="N676" s="50"/>
      <c r="O676" s="50"/>
    </row>
    <row r="677" spans="6:15">
      <c r="F677" s="2"/>
      <c r="I677" s="50"/>
      <c r="J677" s="50"/>
      <c r="L677" s="50"/>
      <c r="M677" s="50"/>
      <c r="N677" s="50"/>
      <c r="O677" s="50"/>
    </row>
    <row r="678" spans="6:15">
      <c r="F678" s="2"/>
      <c r="I678" s="50"/>
      <c r="J678" s="50"/>
      <c r="L678" s="50"/>
      <c r="M678" s="50"/>
      <c r="N678" s="50"/>
      <c r="O678" s="50"/>
    </row>
    <row r="679" spans="6:15">
      <c r="F679" s="2"/>
      <c r="I679" s="50"/>
      <c r="J679" s="50"/>
      <c r="L679" s="50"/>
      <c r="M679" s="50"/>
      <c r="N679" s="50"/>
      <c r="O679" s="50"/>
    </row>
    <row r="680" spans="6:15">
      <c r="F680" s="2"/>
      <c r="I680" s="50"/>
      <c r="J680" s="50"/>
      <c r="L680" s="50"/>
      <c r="M680" s="50"/>
      <c r="N680" s="50"/>
      <c r="O680" s="50"/>
    </row>
    <row r="681" spans="6:15">
      <c r="F681" s="2"/>
      <c r="I681" s="50"/>
      <c r="J681" s="50"/>
      <c r="L681" s="50"/>
      <c r="M681" s="50"/>
      <c r="N681" s="50"/>
      <c r="O681" s="50"/>
    </row>
    <row r="682" spans="6:15">
      <c r="F682" s="2"/>
      <c r="I682" s="50"/>
      <c r="J682" s="50"/>
      <c r="L682" s="50"/>
      <c r="M682" s="50"/>
      <c r="N682" s="50"/>
      <c r="O682" s="50"/>
    </row>
    <row r="683" spans="6:15">
      <c r="F683" s="2"/>
      <c r="I683" s="50"/>
      <c r="J683" s="50"/>
      <c r="L683" s="50"/>
      <c r="M683" s="50"/>
      <c r="N683" s="50"/>
      <c r="O683" s="50"/>
    </row>
    <row r="684" spans="6:15">
      <c r="F684" s="2"/>
      <c r="I684" s="50"/>
      <c r="J684" s="50"/>
      <c r="L684" s="50"/>
      <c r="M684" s="50"/>
      <c r="N684" s="50"/>
      <c r="O684" s="50"/>
    </row>
    <row r="685" spans="6:15">
      <c r="F685" s="2"/>
      <c r="I685" s="50"/>
      <c r="J685" s="50"/>
      <c r="L685" s="50"/>
      <c r="M685" s="50"/>
      <c r="N685" s="50"/>
      <c r="O685" s="50"/>
    </row>
    <row r="686" spans="6:15">
      <c r="F686" s="2"/>
      <c r="I686" s="50"/>
      <c r="J686" s="50"/>
      <c r="L686" s="50"/>
      <c r="M686" s="50"/>
      <c r="N686" s="50"/>
      <c r="O686" s="50"/>
    </row>
    <row r="687" spans="6:15">
      <c r="F687" s="2"/>
      <c r="I687" s="50"/>
      <c r="J687" s="50"/>
      <c r="L687" s="50"/>
      <c r="M687" s="50"/>
      <c r="N687" s="50"/>
      <c r="O687" s="50"/>
    </row>
    <row r="688" spans="6:15">
      <c r="F688" s="2"/>
      <c r="I688" s="50"/>
      <c r="J688" s="50"/>
      <c r="L688" s="50"/>
      <c r="M688" s="50"/>
      <c r="N688" s="50"/>
      <c r="O688" s="50"/>
    </row>
    <row r="689" spans="6:15">
      <c r="F689" s="2"/>
      <c r="I689" s="50"/>
      <c r="J689" s="50"/>
      <c r="L689" s="50"/>
      <c r="M689" s="50"/>
      <c r="N689" s="50"/>
      <c r="O689" s="50"/>
    </row>
    <row r="690" spans="6:15">
      <c r="F690" s="2"/>
      <c r="I690" s="50"/>
      <c r="J690" s="50"/>
      <c r="L690" s="50"/>
      <c r="M690" s="50"/>
      <c r="N690" s="50"/>
      <c r="O690" s="50"/>
    </row>
    <row r="691" spans="6:15">
      <c r="F691" s="2"/>
      <c r="I691" s="50"/>
      <c r="J691" s="50"/>
      <c r="L691" s="50"/>
      <c r="M691" s="50"/>
      <c r="N691" s="50"/>
      <c r="O691" s="50"/>
    </row>
    <row r="692" spans="6:15">
      <c r="F692" s="2"/>
      <c r="I692" s="50"/>
      <c r="J692" s="50"/>
      <c r="L692" s="50"/>
      <c r="M692" s="50"/>
      <c r="N692" s="50"/>
      <c r="O692" s="50"/>
    </row>
    <row r="693" spans="6:15">
      <c r="F693" s="2"/>
      <c r="I693" s="50"/>
      <c r="J693" s="50"/>
      <c r="L693" s="50"/>
      <c r="M693" s="50"/>
      <c r="N693" s="50"/>
      <c r="O693" s="50"/>
    </row>
    <row r="694" spans="6:15">
      <c r="F694" s="2"/>
      <c r="I694" s="50"/>
      <c r="J694" s="50"/>
      <c r="L694" s="50"/>
      <c r="M694" s="50"/>
      <c r="N694" s="50"/>
      <c r="O694" s="50"/>
    </row>
    <row r="695" spans="6:15">
      <c r="F695" s="2"/>
      <c r="I695" s="50"/>
      <c r="J695" s="50"/>
      <c r="L695" s="50"/>
      <c r="M695" s="50"/>
      <c r="N695" s="50"/>
      <c r="O695" s="50"/>
    </row>
    <row r="696" spans="6:15">
      <c r="F696" s="2"/>
      <c r="I696" s="50"/>
      <c r="J696" s="50"/>
      <c r="L696" s="50"/>
      <c r="M696" s="50"/>
      <c r="N696" s="50"/>
      <c r="O696" s="50"/>
    </row>
    <row r="697" spans="6:15">
      <c r="F697" s="2"/>
      <c r="I697" s="50"/>
      <c r="J697" s="50"/>
      <c r="L697" s="50"/>
      <c r="M697" s="50"/>
      <c r="N697" s="50"/>
      <c r="O697" s="50"/>
    </row>
    <row r="698" spans="6:15">
      <c r="F698" s="2"/>
      <c r="I698" s="50"/>
      <c r="J698" s="50"/>
      <c r="L698" s="50"/>
      <c r="M698" s="50"/>
      <c r="N698" s="50"/>
      <c r="O698" s="50"/>
    </row>
    <row r="699" spans="6:15">
      <c r="F699" s="2"/>
      <c r="I699" s="50"/>
      <c r="J699" s="50"/>
      <c r="L699" s="50"/>
      <c r="M699" s="50"/>
      <c r="N699" s="50"/>
      <c r="O699" s="50"/>
    </row>
    <row r="700" spans="6:15">
      <c r="F700" s="2"/>
      <c r="I700" s="50"/>
      <c r="J700" s="50"/>
      <c r="L700" s="50"/>
      <c r="M700" s="50"/>
      <c r="N700" s="50"/>
      <c r="O700" s="50"/>
    </row>
    <row r="701" spans="6:15">
      <c r="F701" s="2"/>
      <c r="I701" s="50"/>
      <c r="J701" s="50"/>
      <c r="L701" s="50"/>
      <c r="M701" s="50"/>
      <c r="N701" s="50"/>
      <c r="O701" s="50"/>
    </row>
    <row r="702" spans="6:15">
      <c r="F702" s="2"/>
      <c r="I702" s="50"/>
      <c r="J702" s="50"/>
      <c r="L702" s="50"/>
      <c r="M702" s="50"/>
      <c r="N702" s="50"/>
      <c r="O702" s="50"/>
    </row>
    <row r="703" spans="6:15">
      <c r="F703" s="2"/>
      <c r="I703" s="50"/>
      <c r="J703" s="50"/>
      <c r="L703" s="50"/>
      <c r="M703" s="50"/>
      <c r="N703" s="50"/>
      <c r="O703" s="50"/>
    </row>
    <row r="704" spans="6:15">
      <c r="F704" s="2"/>
      <c r="I704" s="50"/>
      <c r="J704" s="50"/>
      <c r="L704" s="50"/>
      <c r="M704" s="50"/>
      <c r="N704" s="50"/>
      <c r="O704" s="50"/>
    </row>
    <row r="705" spans="6:15">
      <c r="F705" s="2"/>
      <c r="I705" s="50"/>
      <c r="J705" s="50"/>
      <c r="L705" s="50"/>
      <c r="M705" s="50"/>
      <c r="N705" s="50"/>
      <c r="O705" s="50"/>
    </row>
    <row r="706" spans="6:15">
      <c r="F706" s="2"/>
      <c r="I706" s="50"/>
      <c r="J706" s="50"/>
      <c r="L706" s="50"/>
      <c r="M706" s="50"/>
      <c r="N706" s="50"/>
      <c r="O706" s="50"/>
    </row>
    <row r="707" spans="6:15">
      <c r="F707" s="2"/>
      <c r="I707" s="50"/>
      <c r="J707" s="50"/>
      <c r="L707" s="50"/>
      <c r="M707" s="50"/>
      <c r="N707" s="50"/>
      <c r="O707" s="50"/>
    </row>
    <row r="708" spans="6:15">
      <c r="F708" s="2"/>
      <c r="I708" s="50"/>
      <c r="J708" s="50"/>
      <c r="L708" s="50"/>
      <c r="M708" s="50"/>
      <c r="N708" s="50"/>
      <c r="O708" s="50"/>
    </row>
    <row r="709" spans="6:15">
      <c r="F709" s="2"/>
      <c r="I709" s="50"/>
      <c r="J709" s="50"/>
      <c r="L709" s="50"/>
      <c r="M709" s="50"/>
      <c r="N709" s="50"/>
      <c r="O709" s="50"/>
    </row>
    <row r="710" spans="6:15">
      <c r="F710" s="2"/>
      <c r="I710" s="50"/>
      <c r="J710" s="50"/>
      <c r="L710" s="50"/>
      <c r="M710" s="50"/>
      <c r="N710" s="50"/>
      <c r="O710" s="50"/>
    </row>
    <row r="711" spans="6:15">
      <c r="F711" s="2"/>
      <c r="I711" s="50"/>
      <c r="J711" s="50"/>
      <c r="L711" s="50"/>
      <c r="M711" s="50"/>
      <c r="N711" s="50"/>
      <c r="O711" s="50"/>
    </row>
    <row r="712" spans="6:15">
      <c r="F712" s="2"/>
      <c r="I712" s="50"/>
      <c r="J712" s="50"/>
      <c r="L712" s="50"/>
      <c r="M712" s="50"/>
      <c r="N712" s="50"/>
      <c r="O712" s="50"/>
    </row>
    <row r="713" spans="6:15">
      <c r="F713" s="2"/>
      <c r="I713" s="50"/>
      <c r="J713" s="50"/>
      <c r="L713" s="50"/>
      <c r="M713" s="50"/>
      <c r="N713" s="50"/>
      <c r="O713" s="50"/>
    </row>
    <row r="714" spans="6:15">
      <c r="F714" s="2"/>
      <c r="I714" s="50"/>
      <c r="J714" s="50"/>
      <c r="L714" s="50"/>
      <c r="M714" s="50"/>
      <c r="N714" s="50"/>
      <c r="O714" s="50"/>
    </row>
    <row r="715" spans="6:15">
      <c r="F715" s="2"/>
      <c r="I715" s="50"/>
      <c r="J715" s="50"/>
      <c r="L715" s="50"/>
      <c r="M715" s="50"/>
      <c r="N715" s="50"/>
      <c r="O715" s="50"/>
    </row>
    <row r="716" spans="6:15">
      <c r="F716" s="2"/>
      <c r="I716" s="50"/>
      <c r="J716" s="50"/>
      <c r="L716" s="50"/>
      <c r="M716" s="50"/>
      <c r="N716" s="50"/>
      <c r="O716" s="50"/>
    </row>
    <row r="717" spans="6:15">
      <c r="F717" s="2"/>
      <c r="I717" s="50"/>
      <c r="J717" s="50"/>
      <c r="L717" s="50"/>
      <c r="M717" s="50"/>
      <c r="N717" s="50"/>
      <c r="O717" s="50"/>
    </row>
    <row r="718" spans="6:15">
      <c r="F718" s="2"/>
      <c r="I718" s="50"/>
      <c r="J718" s="50"/>
      <c r="L718" s="50"/>
      <c r="M718" s="50"/>
      <c r="N718" s="50"/>
      <c r="O718" s="50"/>
    </row>
    <row r="719" spans="6:15">
      <c r="F719" s="2"/>
      <c r="I719" s="50"/>
      <c r="J719" s="50"/>
      <c r="L719" s="50"/>
      <c r="M719" s="50"/>
      <c r="N719" s="50"/>
      <c r="O719" s="50"/>
    </row>
    <row r="720" spans="6:15">
      <c r="F720" s="2"/>
      <c r="I720" s="50"/>
      <c r="J720" s="50"/>
      <c r="L720" s="50"/>
      <c r="M720" s="50"/>
      <c r="N720" s="50"/>
      <c r="O720" s="50"/>
    </row>
    <row r="721" spans="6:15">
      <c r="F721" s="2"/>
      <c r="I721" s="50"/>
      <c r="J721" s="50"/>
      <c r="L721" s="50"/>
      <c r="M721" s="50"/>
      <c r="N721" s="50"/>
      <c r="O721" s="50"/>
    </row>
    <row r="722" spans="6:15">
      <c r="F722" s="2"/>
      <c r="I722" s="50"/>
      <c r="J722" s="50"/>
      <c r="L722" s="50"/>
      <c r="M722" s="50"/>
      <c r="N722" s="50"/>
      <c r="O722" s="50"/>
    </row>
    <row r="723" spans="6:15">
      <c r="F723" s="2"/>
      <c r="I723" s="50"/>
      <c r="J723" s="50"/>
      <c r="L723" s="50"/>
      <c r="M723" s="50"/>
      <c r="N723" s="50"/>
      <c r="O723" s="50"/>
    </row>
    <row r="724" spans="6:15">
      <c r="F724" s="2"/>
      <c r="I724" s="50"/>
      <c r="J724" s="50"/>
      <c r="L724" s="50"/>
      <c r="M724" s="50"/>
      <c r="N724" s="50"/>
      <c r="O724" s="50"/>
    </row>
    <row r="725" spans="6:15">
      <c r="F725" s="2"/>
      <c r="I725" s="50"/>
      <c r="J725" s="50"/>
      <c r="L725" s="50"/>
      <c r="M725" s="50"/>
      <c r="N725" s="50"/>
      <c r="O725" s="50"/>
    </row>
    <row r="726" spans="6:15">
      <c r="F726" s="2"/>
      <c r="I726" s="50"/>
      <c r="J726" s="50"/>
      <c r="L726" s="50"/>
      <c r="M726" s="50"/>
      <c r="N726" s="50"/>
      <c r="O726" s="50"/>
    </row>
    <row r="727" spans="6:15">
      <c r="F727" s="2"/>
      <c r="I727" s="50"/>
      <c r="J727" s="50"/>
      <c r="L727" s="50"/>
      <c r="M727" s="50"/>
      <c r="N727" s="50"/>
      <c r="O727" s="50"/>
    </row>
    <row r="728" spans="6:15">
      <c r="F728" s="2"/>
      <c r="I728" s="50"/>
      <c r="J728" s="50"/>
      <c r="L728" s="50"/>
      <c r="M728" s="50"/>
      <c r="N728" s="50"/>
      <c r="O728" s="50"/>
    </row>
    <row r="729" spans="6:15">
      <c r="F729" s="2"/>
      <c r="I729" s="50"/>
      <c r="J729" s="50"/>
      <c r="L729" s="50"/>
      <c r="M729" s="50"/>
      <c r="N729" s="50"/>
      <c r="O729" s="50"/>
    </row>
    <row r="730" spans="6:15">
      <c r="F730" s="2"/>
      <c r="I730" s="50"/>
      <c r="J730" s="50"/>
      <c r="L730" s="50"/>
      <c r="M730" s="50"/>
      <c r="N730" s="50"/>
      <c r="O730" s="50"/>
    </row>
    <row r="731" spans="6:15">
      <c r="F731" s="2"/>
      <c r="I731" s="50"/>
      <c r="J731" s="50"/>
      <c r="L731" s="50"/>
      <c r="M731" s="50"/>
      <c r="N731" s="50"/>
      <c r="O731" s="50"/>
    </row>
    <row r="732" spans="6:15">
      <c r="F732" s="2"/>
      <c r="I732" s="50"/>
      <c r="J732" s="50"/>
      <c r="L732" s="50"/>
      <c r="M732" s="50"/>
      <c r="N732" s="50"/>
      <c r="O732" s="50"/>
    </row>
    <row r="733" spans="6:15">
      <c r="F733" s="2"/>
      <c r="I733" s="50"/>
      <c r="J733" s="50"/>
      <c r="L733" s="50"/>
      <c r="M733" s="50"/>
      <c r="N733" s="50"/>
      <c r="O733" s="50"/>
    </row>
    <row r="734" spans="6:15">
      <c r="F734" s="2"/>
      <c r="I734" s="50"/>
      <c r="J734" s="50"/>
      <c r="L734" s="50"/>
      <c r="M734" s="50"/>
      <c r="N734" s="50"/>
      <c r="O734" s="50"/>
    </row>
    <row r="735" spans="6:15">
      <c r="F735" s="2"/>
      <c r="I735" s="50"/>
      <c r="J735" s="50"/>
      <c r="L735" s="50"/>
      <c r="M735" s="50"/>
      <c r="N735" s="50"/>
      <c r="O735" s="50"/>
    </row>
    <row r="736" spans="6:15">
      <c r="F736" s="2"/>
      <c r="I736" s="50"/>
      <c r="J736" s="50"/>
      <c r="L736" s="50"/>
      <c r="M736" s="50"/>
      <c r="N736" s="50"/>
      <c r="O736" s="50"/>
    </row>
    <row r="737" spans="6:15">
      <c r="F737" s="2"/>
      <c r="I737" s="50"/>
      <c r="J737" s="50"/>
      <c r="L737" s="50"/>
      <c r="M737" s="50"/>
      <c r="N737" s="50"/>
      <c r="O737" s="50"/>
    </row>
    <row r="738" spans="6:15">
      <c r="F738" s="2"/>
      <c r="I738" s="50"/>
      <c r="J738" s="50"/>
      <c r="L738" s="50"/>
      <c r="M738" s="50"/>
      <c r="N738" s="50"/>
      <c r="O738" s="50"/>
    </row>
    <row r="739" spans="6:15">
      <c r="F739" s="2"/>
      <c r="I739" s="50"/>
      <c r="J739" s="50"/>
      <c r="L739" s="50"/>
      <c r="M739" s="50"/>
      <c r="N739" s="50"/>
      <c r="O739" s="50"/>
    </row>
    <row r="740" spans="6:15">
      <c r="F740" s="2"/>
      <c r="I740" s="50"/>
      <c r="J740" s="50"/>
      <c r="L740" s="50"/>
      <c r="M740" s="50"/>
      <c r="N740" s="50"/>
      <c r="O740" s="50"/>
    </row>
    <row r="741" spans="6:15">
      <c r="F741" s="2"/>
      <c r="I741" s="50"/>
      <c r="J741" s="50"/>
      <c r="L741" s="50"/>
      <c r="M741" s="50"/>
      <c r="N741" s="50"/>
      <c r="O741" s="50"/>
    </row>
    <row r="742" spans="6:15">
      <c r="F742" s="2"/>
      <c r="I742" s="50"/>
      <c r="J742" s="50"/>
      <c r="L742" s="50"/>
      <c r="M742" s="50"/>
      <c r="N742" s="50"/>
      <c r="O742" s="50"/>
    </row>
    <row r="743" spans="6:15">
      <c r="F743" s="2"/>
      <c r="I743" s="50"/>
      <c r="J743" s="50"/>
      <c r="L743" s="50"/>
      <c r="M743" s="50"/>
      <c r="N743" s="50"/>
      <c r="O743" s="50"/>
    </row>
    <row r="744" spans="6:15">
      <c r="F744" s="2"/>
      <c r="I744" s="50"/>
      <c r="J744" s="50"/>
      <c r="L744" s="50"/>
      <c r="M744" s="50"/>
      <c r="N744" s="50"/>
      <c r="O744" s="50"/>
    </row>
    <row r="745" spans="6:15">
      <c r="F745" s="2"/>
      <c r="I745" s="50"/>
      <c r="J745" s="50"/>
      <c r="L745" s="50"/>
      <c r="M745" s="50"/>
      <c r="N745" s="50"/>
      <c r="O745" s="50"/>
    </row>
    <row r="746" spans="6:15">
      <c r="F746" s="2"/>
      <c r="I746" s="50"/>
      <c r="J746" s="50"/>
      <c r="L746" s="50"/>
      <c r="M746" s="50"/>
      <c r="N746" s="50"/>
      <c r="O746" s="50"/>
    </row>
    <row r="747" spans="6:15">
      <c r="F747" s="2"/>
      <c r="I747" s="50"/>
      <c r="J747" s="50"/>
      <c r="L747" s="50"/>
      <c r="M747" s="50"/>
      <c r="N747" s="50"/>
      <c r="O747" s="50"/>
    </row>
    <row r="748" spans="6:15">
      <c r="F748" s="2"/>
      <c r="I748" s="50"/>
      <c r="J748" s="50"/>
      <c r="L748" s="50"/>
      <c r="M748" s="50"/>
      <c r="N748" s="50"/>
      <c r="O748" s="50"/>
    </row>
    <row r="749" spans="6:15">
      <c r="F749" s="2"/>
      <c r="I749" s="50"/>
      <c r="J749" s="50"/>
      <c r="L749" s="50"/>
      <c r="M749" s="50"/>
      <c r="N749" s="50"/>
      <c r="O749" s="50"/>
    </row>
    <row r="750" spans="6:15">
      <c r="F750" s="2"/>
      <c r="I750" s="50"/>
      <c r="J750" s="50"/>
      <c r="L750" s="50"/>
      <c r="M750" s="50"/>
      <c r="N750" s="50"/>
      <c r="O750" s="50"/>
    </row>
    <row r="751" spans="6:15">
      <c r="F751" s="2"/>
      <c r="I751" s="50"/>
      <c r="J751" s="50"/>
      <c r="L751" s="50"/>
      <c r="M751" s="50"/>
      <c r="N751" s="50"/>
      <c r="O751" s="50"/>
    </row>
    <row r="752" spans="6:15">
      <c r="F752" s="2"/>
      <c r="I752" s="50"/>
      <c r="J752" s="50"/>
      <c r="L752" s="50"/>
      <c r="M752" s="50"/>
      <c r="N752" s="50"/>
      <c r="O752" s="50"/>
    </row>
    <row r="753" spans="6:15">
      <c r="F753" s="2"/>
      <c r="I753" s="50"/>
      <c r="J753" s="50"/>
      <c r="L753" s="50"/>
      <c r="M753" s="50"/>
      <c r="N753" s="50"/>
      <c r="O753" s="50"/>
    </row>
    <row r="754" spans="6:15">
      <c r="F754" s="2"/>
      <c r="I754" s="50"/>
      <c r="J754" s="50"/>
      <c r="L754" s="50"/>
      <c r="M754" s="50"/>
      <c r="N754" s="50"/>
      <c r="O754" s="50"/>
    </row>
    <row r="755" spans="6:15">
      <c r="F755" s="2"/>
      <c r="I755" s="50"/>
      <c r="J755" s="50"/>
      <c r="L755" s="50"/>
      <c r="M755" s="50"/>
      <c r="N755" s="50"/>
      <c r="O755" s="50"/>
    </row>
    <row r="756" spans="6:15">
      <c r="F756" s="2"/>
      <c r="I756" s="50"/>
      <c r="J756" s="50"/>
      <c r="L756" s="50"/>
      <c r="M756" s="50"/>
      <c r="N756" s="50"/>
      <c r="O756" s="50"/>
    </row>
    <row r="757" spans="6:15">
      <c r="F757" s="2"/>
      <c r="I757" s="50"/>
      <c r="J757" s="50"/>
      <c r="L757" s="50"/>
      <c r="M757" s="50"/>
      <c r="N757" s="50"/>
      <c r="O757" s="50"/>
    </row>
    <row r="758" spans="6:15">
      <c r="F758" s="2"/>
      <c r="I758" s="50"/>
      <c r="J758" s="50"/>
      <c r="L758" s="50"/>
      <c r="M758" s="50"/>
      <c r="N758" s="50"/>
      <c r="O758" s="50"/>
    </row>
    <row r="759" spans="6:15">
      <c r="F759" s="2"/>
      <c r="I759" s="50"/>
      <c r="J759" s="50"/>
      <c r="L759" s="50"/>
      <c r="M759" s="50"/>
      <c r="N759" s="50"/>
      <c r="O759" s="50"/>
    </row>
    <row r="760" spans="6:15">
      <c r="F760" s="2"/>
      <c r="I760" s="50"/>
      <c r="J760" s="50"/>
      <c r="L760" s="50"/>
      <c r="M760" s="50"/>
      <c r="N760" s="50"/>
      <c r="O760" s="50"/>
    </row>
    <row r="761" spans="6:15">
      <c r="F761" s="2"/>
      <c r="I761" s="50"/>
      <c r="J761" s="50"/>
      <c r="L761" s="50"/>
      <c r="M761" s="50"/>
      <c r="N761" s="50"/>
      <c r="O761" s="50"/>
    </row>
    <row r="762" spans="6:15">
      <c r="F762" s="2"/>
      <c r="I762" s="50"/>
      <c r="J762" s="50"/>
      <c r="L762" s="50"/>
      <c r="M762" s="50"/>
      <c r="N762" s="50"/>
      <c r="O762" s="50"/>
    </row>
    <row r="763" spans="6:15">
      <c r="F763" s="2"/>
      <c r="I763" s="50"/>
      <c r="J763" s="50"/>
      <c r="L763" s="50"/>
      <c r="M763" s="50"/>
      <c r="N763" s="50"/>
      <c r="O763" s="50"/>
    </row>
    <row r="764" spans="6:15">
      <c r="F764" s="2"/>
      <c r="I764" s="50"/>
      <c r="J764" s="50"/>
      <c r="L764" s="50"/>
      <c r="M764" s="50"/>
      <c r="N764" s="50"/>
      <c r="O764" s="50"/>
    </row>
    <row r="765" spans="6:15">
      <c r="F765" s="2"/>
      <c r="I765" s="50"/>
      <c r="J765" s="50"/>
      <c r="L765" s="50"/>
      <c r="M765" s="50"/>
      <c r="N765" s="50"/>
      <c r="O765" s="50"/>
    </row>
    <row r="766" spans="6:15">
      <c r="F766" s="2"/>
      <c r="I766" s="50"/>
      <c r="J766" s="50"/>
      <c r="L766" s="50"/>
      <c r="M766" s="50"/>
      <c r="N766" s="50"/>
      <c r="O766" s="50"/>
    </row>
    <row r="767" spans="6:15">
      <c r="F767" s="2"/>
      <c r="I767" s="50"/>
      <c r="J767" s="50"/>
      <c r="L767" s="50"/>
      <c r="M767" s="50"/>
      <c r="N767" s="50"/>
      <c r="O767" s="50"/>
    </row>
    <row r="768" spans="6:15">
      <c r="F768" s="2"/>
      <c r="I768" s="50"/>
      <c r="J768" s="50"/>
      <c r="L768" s="50"/>
      <c r="M768" s="50"/>
      <c r="N768" s="50"/>
      <c r="O768" s="50"/>
    </row>
    <row r="769" spans="6:15">
      <c r="F769" s="2"/>
      <c r="I769" s="50"/>
      <c r="J769" s="50"/>
      <c r="L769" s="50"/>
      <c r="M769" s="50"/>
      <c r="N769" s="50"/>
      <c r="O769" s="50"/>
    </row>
    <row r="770" spans="6:15">
      <c r="F770" s="2"/>
      <c r="I770" s="50"/>
      <c r="J770" s="50"/>
      <c r="L770" s="50"/>
      <c r="M770" s="50"/>
      <c r="N770" s="50"/>
      <c r="O770" s="50"/>
    </row>
    <row r="771" spans="6:15">
      <c r="F771" s="2"/>
      <c r="I771" s="50"/>
      <c r="J771" s="50"/>
      <c r="L771" s="50"/>
      <c r="M771" s="50"/>
      <c r="N771" s="50"/>
      <c r="O771" s="50"/>
    </row>
    <row r="772" spans="6:15">
      <c r="F772" s="2"/>
      <c r="I772" s="50"/>
      <c r="J772" s="50"/>
      <c r="L772" s="50"/>
      <c r="M772" s="50"/>
      <c r="N772" s="50"/>
      <c r="O772" s="50"/>
    </row>
    <row r="773" spans="6:15">
      <c r="F773" s="2"/>
      <c r="I773" s="50"/>
      <c r="J773" s="50"/>
      <c r="L773" s="50"/>
      <c r="M773" s="50"/>
      <c r="N773" s="50"/>
      <c r="O773" s="50"/>
    </row>
    <row r="774" spans="6:15">
      <c r="F774" s="2"/>
      <c r="I774" s="50"/>
      <c r="J774" s="50"/>
      <c r="L774" s="50"/>
      <c r="M774" s="50"/>
      <c r="N774" s="50"/>
      <c r="O774" s="50"/>
    </row>
    <row r="775" spans="6:15">
      <c r="F775" s="2"/>
      <c r="I775" s="50"/>
      <c r="J775" s="50"/>
      <c r="L775" s="50"/>
      <c r="M775" s="50"/>
      <c r="N775" s="50"/>
      <c r="O775" s="50"/>
    </row>
    <row r="776" spans="6:15">
      <c r="F776" s="2"/>
      <c r="I776" s="50"/>
      <c r="J776" s="50"/>
      <c r="L776" s="50"/>
      <c r="M776" s="50"/>
      <c r="N776" s="50"/>
      <c r="O776" s="50"/>
    </row>
    <row r="777" spans="6:15">
      <c r="F777" s="2"/>
      <c r="I777" s="50"/>
      <c r="J777" s="50"/>
      <c r="L777" s="50"/>
      <c r="M777" s="50"/>
      <c r="N777" s="50"/>
      <c r="O777" s="50"/>
    </row>
    <row r="778" spans="6:15">
      <c r="F778" s="2"/>
      <c r="I778" s="50"/>
      <c r="J778" s="50"/>
      <c r="L778" s="50"/>
      <c r="M778" s="50"/>
      <c r="N778" s="50"/>
      <c r="O778" s="50"/>
    </row>
    <row r="779" spans="6:15">
      <c r="F779" s="2"/>
      <c r="I779" s="50"/>
      <c r="J779" s="50"/>
      <c r="L779" s="50"/>
      <c r="M779" s="50"/>
      <c r="N779" s="50"/>
      <c r="O779" s="50"/>
    </row>
    <row r="780" spans="6:15">
      <c r="F780" s="2"/>
      <c r="I780" s="50"/>
      <c r="J780" s="50"/>
      <c r="L780" s="50"/>
      <c r="M780" s="50"/>
      <c r="N780" s="50"/>
      <c r="O780" s="50"/>
    </row>
    <row r="781" spans="6:15">
      <c r="F781" s="2"/>
      <c r="I781" s="50"/>
      <c r="J781" s="50"/>
      <c r="L781" s="50"/>
      <c r="M781" s="50"/>
      <c r="N781" s="50"/>
      <c r="O781" s="50"/>
    </row>
    <row r="782" spans="6:15">
      <c r="F782" s="2"/>
      <c r="I782" s="50"/>
      <c r="J782" s="50"/>
      <c r="L782" s="50"/>
      <c r="M782" s="50"/>
      <c r="N782" s="50"/>
      <c r="O782" s="50"/>
    </row>
    <row r="783" spans="6:15">
      <c r="F783" s="2"/>
      <c r="I783" s="50"/>
      <c r="J783" s="50"/>
      <c r="L783" s="50"/>
      <c r="M783" s="50"/>
      <c r="N783" s="50"/>
      <c r="O783" s="50"/>
    </row>
    <row r="784" spans="6:15">
      <c r="F784" s="2"/>
      <c r="I784" s="50"/>
      <c r="J784" s="50"/>
      <c r="L784" s="50"/>
      <c r="M784" s="50"/>
      <c r="N784" s="50"/>
      <c r="O784" s="50"/>
    </row>
    <row r="785" spans="6:15">
      <c r="F785" s="2"/>
      <c r="I785" s="50"/>
      <c r="J785" s="50"/>
      <c r="L785" s="50"/>
      <c r="M785" s="50"/>
      <c r="N785" s="50"/>
      <c r="O785" s="50"/>
    </row>
    <row r="786" spans="6:15">
      <c r="F786" s="2"/>
      <c r="I786" s="50"/>
      <c r="J786" s="50"/>
      <c r="L786" s="50"/>
      <c r="M786" s="50"/>
      <c r="N786" s="50"/>
      <c r="O786" s="50"/>
    </row>
    <row r="787" spans="6:15">
      <c r="F787" s="2"/>
      <c r="I787" s="50"/>
      <c r="J787" s="50"/>
      <c r="L787" s="50"/>
      <c r="M787" s="50"/>
      <c r="N787" s="50"/>
      <c r="O787" s="50"/>
    </row>
    <row r="788" spans="6:15">
      <c r="F788" s="2"/>
      <c r="I788" s="50"/>
      <c r="J788" s="50"/>
      <c r="L788" s="50"/>
      <c r="M788" s="50"/>
      <c r="N788" s="50"/>
      <c r="O788" s="50"/>
    </row>
    <row r="789" spans="6:15">
      <c r="F789" s="2"/>
      <c r="I789" s="50"/>
      <c r="J789" s="50"/>
      <c r="L789" s="50"/>
      <c r="M789" s="50"/>
      <c r="N789" s="50"/>
      <c r="O789" s="50"/>
    </row>
    <row r="790" spans="6:15">
      <c r="F790" s="2"/>
      <c r="I790" s="50"/>
      <c r="J790" s="50"/>
      <c r="L790" s="50"/>
      <c r="M790" s="50"/>
      <c r="N790" s="50"/>
      <c r="O790" s="50"/>
    </row>
    <row r="791" spans="6:15">
      <c r="F791" s="2"/>
      <c r="I791" s="50"/>
      <c r="J791" s="50"/>
      <c r="L791" s="50"/>
      <c r="M791" s="50"/>
      <c r="N791" s="50"/>
      <c r="O791" s="50"/>
    </row>
    <row r="792" spans="6:15">
      <c r="F792" s="2"/>
      <c r="I792" s="50"/>
      <c r="J792" s="50"/>
      <c r="L792" s="50"/>
      <c r="M792" s="50"/>
      <c r="N792" s="50"/>
      <c r="O792" s="50"/>
    </row>
    <row r="793" spans="6:15">
      <c r="F793" s="2"/>
      <c r="I793" s="50"/>
      <c r="J793" s="50"/>
      <c r="L793" s="50"/>
      <c r="M793" s="50"/>
      <c r="N793" s="50"/>
      <c r="O793" s="50"/>
    </row>
    <row r="794" spans="6:15">
      <c r="F794" s="2"/>
      <c r="I794" s="50"/>
      <c r="J794" s="50"/>
      <c r="L794" s="50"/>
      <c r="M794" s="50"/>
      <c r="N794" s="50"/>
      <c r="O794" s="50"/>
    </row>
    <row r="795" spans="6:15">
      <c r="F795" s="2"/>
      <c r="I795" s="50"/>
      <c r="J795" s="50"/>
      <c r="L795" s="50"/>
      <c r="M795" s="50"/>
      <c r="N795" s="50"/>
      <c r="O795" s="50"/>
    </row>
    <row r="796" spans="6:15">
      <c r="F796" s="2"/>
      <c r="I796" s="50"/>
      <c r="J796" s="50"/>
      <c r="L796" s="50"/>
      <c r="M796" s="50"/>
      <c r="N796" s="50"/>
      <c r="O796" s="50"/>
    </row>
    <row r="797" spans="6:15">
      <c r="F797" s="2"/>
      <c r="I797" s="50"/>
      <c r="J797" s="50"/>
      <c r="L797" s="50"/>
      <c r="M797" s="50"/>
      <c r="N797" s="50"/>
      <c r="O797" s="50"/>
    </row>
    <row r="798" spans="6:15">
      <c r="F798" s="2"/>
      <c r="I798" s="50"/>
      <c r="J798" s="50"/>
      <c r="L798" s="50"/>
      <c r="M798" s="50"/>
      <c r="N798" s="50"/>
      <c r="O798" s="50"/>
    </row>
    <row r="799" spans="6:15">
      <c r="F799" s="2"/>
      <c r="I799" s="50"/>
      <c r="J799" s="50"/>
      <c r="L799" s="50"/>
      <c r="M799" s="50"/>
      <c r="N799" s="50"/>
      <c r="O799" s="50"/>
    </row>
    <row r="800" spans="6:15">
      <c r="F800" s="2"/>
      <c r="I800" s="50"/>
      <c r="J800" s="50"/>
      <c r="L800" s="50"/>
      <c r="M800" s="50"/>
      <c r="N800" s="50"/>
      <c r="O800" s="50"/>
    </row>
    <row r="801" spans="6:15">
      <c r="F801" s="2"/>
      <c r="I801" s="50"/>
      <c r="J801" s="50"/>
      <c r="L801" s="50"/>
      <c r="M801" s="50"/>
      <c r="N801" s="50"/>
      <c r="O801" s="50"/>
    </row>
    <row r="802" spans="6:15">
      <c r="F802" s="2"/>
      <c r="I802" s="50"/>
      <c r="J802" s="50"/>
      <c r="L802" s="50"/>
      <c r="M802" s="50"/>
      <c r="N802" s="50"/>
      <c r="O802" s="50"/>
    </row>
    <row r="803" spans="6:15">
      <c r="F803" s="2"/>
      <c r="I803" s="50"/>
      <c r="J803" s="50"/>
      <c r="L803" s="50"/>
      <c r="M803" s="50"/>
      <c r="N803" s="50"/>
      <c r="O803" s="50"/>
    </row>
    <row r="804" spans="6:15">
      <c r="F804" s="2"/>
      <c r="I804" s="50"/>
      <c r="J804" s="50"/>
      <c r="L804" s="50"/>
      <c r="M804" s="50"/>
      <c r="N804" s="50"/>
      <c r="O804" s="50"/>
    </row>
    <row r="805" spans="6:15">
      <c r="F805" s="2"/>
      <c r="I805" s="50"/>
      <c r="J805" s="50"/>
      <c r="L805" s="50"/>
      <c r="M805" s="50"/>
      <c r="N805" s="50"/>
      <c r="O805" s="50"/>
    </row>
    <row r="806" spans="6:15">
      <c r="F806" s="2"/>
      <c r="I806" s="50"/>
      <c r="J806" s="50"/>
      <c r="L806" s="50"/>
      <c r="M806" s="50"/>
      <c r="N806" s="50"/>
      <c r="O806" s="50"/>
    </row>
    <row r="807" spans="6:15">
      <c r="F807" s="2"/>
      <c r="I807" s="50"/>
      <c r="J807" s="50"/>
      <c r="L807" s="50"/>
      <c r="M807" s="50"/>
      <c r="N807" s="50"/>
      <c r="O807" s="50"/>
    </row>
    <row r="808" spans="6:15">
      <c r="F808" s="2"/>
      <c r="I808" s="50"/>
      <c r="J808" s="50"/>
      <c r="L808" s="50"/>
      <c r="M808" s="50"/>
      <c r="N808" s="50"/>
      <c r="O808" s="50"/>
    </row>
    <row r="809" spans="6:15">
      <c r="F809" s="2"/>
      <c r="I809" s="50"/>
      <c r="J809" s="50"/>
      <c r="L809" s="50"/>
      <c r="M809" s="50"/>
      <c r="N809" s="50"/>
      <c r="O809" s="50"/>
    </row>
    <row r="810" spans="6:15">
      <c r="F810" s="2"/>
      <c r="I810" s="50"/>
      <c r="J810" s="50"/>
      <c r="L810" s="50"/>
      <c r="M810" s="50"/>
      <c r="N810" s="50"/>
      <c r="O810" s="50"/>
    </row>
    <row r="811" spans="6:15">
      <c r="F811" s="2"/>
      <c r="I811" s="50"/>
      <c r="J811" s="50"/>
      <c r="L811" s="50"/>
      <c r="M811" s="50"/>
      <c r="N811" s="50"/>
      <c r="O811" s="50"/>
    </row>
    <row r="812" spans="6:15">
      <c r="F812" s="2"/>
      <c r="I812" s="50"/>
      <c r="J812" s="50"/>
      <c r="L812" s="50"/>
      <c r="M812" s="50"/>
      <c r="N812" s="50"/>
      <c r="O812" s="50"/>
    </row>
    <row r="813" spans="6:15">
      <c r="F813" s="2"/>
      <c r="I813" s="50"/>
      <c r="J813" s="50"/>
      <c r="L813" s="50"/>
      <c r="M813" s="50"/>
      <c r="N813" s="50"/>
      <c r="O813" s="50"/>
    </row>
    <row r="814" spans="6:15">
      <c r="F814" s="2"/>
      <c r="I814" s="50"/>
      <c r="J814" s="50"/>
      <c r="L814" s="50"/>
      <c r="M814" s="50"/>
      <c r="N814" s="50"/>
      <c r="O814" s="50"/>
    </row>
    <row r="815" spans="6:15">
      <c r="F815" s="2"/>
      <c r="I815" s="50"/>
      <c r="J815" s="50"/>
      <c r="L815" s="50"/>
      <c r="M815" s="50"/>
      <c r="N815" s="50"/>
      <c r="O815" s="50"/>
    </row>
    <row r="816" spans="6:15">
      <c r="F816" s="2"/>
      <c r="I816" s="50"/>
      <c r="J816" s="50"/>
      <c r="L816" s="50"/>
      <c r="M816" s="50"/>
      <c r="N816" s="50"/>
      <c r="O816" s="50"/>
    </row>
    <row r="817" spans="6:15">
      <c r="F817" s="2"/>
      <c r="I817" s="50"/>
      <c r="J817" s="50"/>
      <c r="L817" s="50"/>
      <c r="M817" s="50"/>
      <c r="N817" s="50"/>
      <c r="O817" s="50"/>
    </row>
    <row r="818" spans="6:15">
      <c r="F818" s="2"/>
      <c r="I818" s="50"/>
      <c r="J818" s="50"/>
      <c r="L818" s="50"/>
      <c r="M818" s="50"/>
      <c r="N818" s="50"/>
      <c r="O818" s="50"/>
    </row>
    <row r="819" spans="6:15">
      <c r="F819" s="2"/>
      <c r="I819" s="50"/>
      <c r="J819" s="50"/>
      <c r="L819" s="50"/>
      <c r="M819" s="50"/>
      <c r="N819" s="50"/>
      <c r="O819" s="50"/>
    </row>
    <row r="820" spans="6:15">
      <c r="F820" s="2"/>
      <c r="I820" s="50"/>
      <c r="J820" s="50"/>
      <c r="L820" s="50"/>
      <c r="M820" s="50"/>
      <c r="N820" s="50"/>
      <c r="O820" s="50"/>
    </row>
    <row r="821" spans="6:15">
      <c r="F821" s="2"/>
      <c r="I821" s="50"/>
      <c r="J821" s="50"/>
      <c r="L821" s="50"/>
      <c r="M821" s="50"/>
      <c r="N821" s="50"/>
      <c r="O821" s="50"/>
    </row>
    <row r="822" spans="6:15">
      <c r="F822" s="2"/>
      <c r="I822" s="50"/>
      <c r="J822" s="50"/>
      <c r="L822" s="50"/>
      <c r="M822" s="50"/>
      <c r="N822" s="50"/>
      <c r="O822" s="50"/>
    </row>
    <row r="823" spans="6:15">
      <c r="F823" s="2"/>
      <c r="I823" s="50"/>
      <c r="J823" s="50"/>
      <c r="L823" s="50"/>
      <c r="M823" s="50"/>
      <c r="N823" s="50"/>
      <c r="O823" s="50"/>
    </row>
    <row r="824" spans="6:15">
      <c r="F824" s="2"/>
      <c r="I824" s="50"/>
      <c r="J824" s="50"/>
      <c r="L824" s="50"/>
      <c r="M824" s="50"/>
      <c r="N824" s="50"/>
      <c r="O824" s="50"/>
    </row>
    <row r="825" spans="6:15">
      <c r="F825" s="2"/>
      <c r="I825" s="50"/>
      <c r="J825" s="50"/>
      <c r="L825" s="50"/>
      <c r="M825" s="50"/>
      <c r="N825" s="50"/>
      <c r="O825" s="50"/>
    </row>
    <row r="826" spans="6:15">
      <c r="F826" s="2"/>
      <c r="I826" s="50"/>
      <c r="J826" s="50"/>
      <c r="L826" s="50"/>
      <c r="M826" s="50"/>
      <c r="N826" s="50"/>
      <c r="O826" s="50"/>
    </row>
    <row r="827" spans="6:15">
      <c r="F827" s="2"/>
      <c r="I827" s="50"/>
      <c r="J827" s="50"/>
      <c r="L827" s="50"/>
      <c r="M827" s="50"/>
      <c r="N827" s="50"/>
      <c r="O827" s="50"/>
    </row>
    <row r="828" spans="6:15">
      <c r="F828" s="2"/>
      <c r="I828" s="50"/>
      <c r="J828" s="50"/>
      <c r="L828" s="50"/>
      <c r="M828" s="50"/>
      <c r="N828" s="50"/>
      <c r="O828" s="50"/>
    </row>
    <row r="829" spans="6:15">
      <c r="F829" s="2"/>
      <c r="I829" s="50"/>
      <c r="J829" s="50"/>
      <c r="L829" s="50"/>
      <c r="M829" s="50"/>
      <c r="N829" s="50"/>
      <c r="O829" s="50"/>
    </row>
    <row r="830" spans="6:15">
      <c r="F830" s="2"/>
      <c r="I830" s="50"/>
      <c r="J830" s="50"/>
      <c r="L830" s="50"/>
      <c r="M830" s="50"/>
      <c r="N830" s="50"/>
      <c r="O830" s="50"/>
    </row>
    <row r="831" spans="6:15">
      <c r="F831" s="2"/>
      <c r="I831" s="50"/>
      <c r="J831" s="50"/>
      <c r="L831" s="50"/>
      <c r="M831" s="50"/>
      <c r="N831" s="50"/>
      <c r="O831" s="50"/>
    </row>
    <row r="832" spans="6:15">
      <c r="F832" s="2"/>
      <c r="I832" s="50"/>
      <c r="J832" s="50"/>
      <c r="L832" s="50"/>
      <c r="M832" s="50"/>
      <c r="N832" s="50"/>
      <c r="O832" s="50"/>
    </row>
    <row r="833" spans="6:15">
      <c r="F833" s="2"/>
      <c r="I833" s="50"/>
      <c r="J833" s="50"/>
      <c r="L833" s="50"/>
      <c r="M833" s="50"/>
      <c r="N833" s="50"/>
      <c r="O833" s="50"/>
    </row>
    <row r="834" spans="6:15">
      <c r="F834" s="2"/>
      <c r="I834" s="50"/>
      <c r="J834" s="50"/>
      <c r="L834" s="50"/>
      <c r="M834" s="50"/>
      <c r="N834" s="50"/>
      <c r="O834" s="50"/>
    </row>
    <row r="835" spans="6:15">
      <c r="F835" s="2"/>
      <c r="I835" s="50"/>
      <c r="J835" s="50"/>
      <c r="L835" s="50"/>
      <c r="M835" s="50"/>
      <c r="N835" s="50"/>
      <c r="O835" s="50"/>
    </row>
    <row r="836" spans="6:15">
      <c r="F836" s="2"/>
      <c r="I836" s="50"/>
      <c r="J836" s="50"/>
      <c r="L836" s="50"/>
      <c r="M836" s="50"/>
      <c r="N836" s="50"/>
      <c r="O836" s="50"/>
    </row>
    <row r="837" spans="6:15">
      <c r="F837" s="2"/>
      <c r="I837" s="50"/>
      <c r="J837" s="50"/>
      <c r="L837" s="50"/>
      <c r="M837" s="50"/>
      <c r="N837" s="50"/>
      <c r="O837" s="50"/>
    </row>
    <row r="838" spans="6:15">
      <c r="F838" s="2"/>
      <c r="I838" s="50"/>
      <c r="J838" s="50"/>
      <c r="L838" s="50"/>
      <c r="M838" s="50"/>
      <c r="N838" s="50"/>
      <c r="O838" s="50"/>
    </row>
    <row r="839" spans="6:15">
      <c r="F839" s="2"/>
      <c r="I839" s="50"/>
      <c r="J839" s="50"/>
      <c r="L839" s="50"/>
      <c r="M839" s="50"/>
      <c r="N839" s="50"/>
      <c r="O839" s="50"/>
    </row>
    <row r="840" spans="6:15">
      <c r="F840" s="2"/>
      <c r="I840" s="50"/>
      <c r="J840" s="50"/>
      <c r="L840" s="50"/>
      <c r="M840" s="50"/>
      <c r="N840" s="50"/>
      <c r="O840" s="50"/>
    </row>
    <row r="841" spans="6:15">
      <c r="F841" s="2"/>
      <c r="I841" s="50"/>
      <c r="J841" s="50"/>
      <c r="L841" s="50"/>
      <c r="M841" s="50"/>
      <c r="N841" s="50"/>
      <c r="O841" s="50"/>
    </row>
    <row r="842" spans="6:15">
      <c r="F842" s="2"/>
      <c r="I842" s="50"/>
      <c r="J842" s="50"/>
      <c r="L842" s="50"/>
      <c r="M842" s="50"/>
      <c r="N842" s="50"/>
      <c r="O842" s="50"/>
    </row>
    <row r="843" spans="6:15">
      <c r="F843" s="2"/>
      <c r="I843" s="50"/>
      <c r="J843" s="50"/>
      <c r="L843" s="50"/>
      <c r="M843" s="50"/>
      <c r="N843" s="50"/>
      <c r="O843" s="50"/>
    </row>
    <row r="844" spans="6:15">
      <c r="F844" s="2"/>
      <c r="I844" s="50"/>
      <c r="J844" s="50"/>
      <c r="L844" s="50"/>
      <c r="M844" s="50"/>
      <c r="N844" s="50"/>
      <c r="O844" s="50"/>
    </row>
    <row r="845" spans="6:15">
      <c r="F845" s="2"/>
      <c r="I845" s="50"/>
      <c r="J845" s="50"/>
      <c r="L845" s="50"/>
      <c r="M845" s="50"/>
      <c r="N845" s="50"/>
      <c r="O845" s="50"/>
    </row>
    <row r="846" spans="6:15">
      <c r="F846" s="2"/>
      <c r="I846" s="50"/>
      <c r="J846" s="50"/>
      <c r="L846" s="50"/>
      <c r="M846" s="50"/>
      <c r="N846" s="50"/>
      <c r="O846" s="50"/>
    </row>
    <row r="847" spans="6:15">
      <c r="F847" s="2"/>
      <c r="I847" s="50"/>
      <c r="J847" s="50"/>
      <c r="L847" s="50"/>
      <c r="M847" s="50"/>
      <c r="N847" s="50"/>
      <c r="O847" s="50"/>
    </row>
    <row r="848" spans="6:15">
      <c r="F848" s="2"/>
      <c r="I848" s="50"/>
      <c r="J848" s="50"/>
      <c r="L848" s="50"/>
      <c r="M848" s="50"/>
      <c r="N848" s="50"/>
      <c r="O848" s="50"/>
    </row>
    <row r="849" spans="6:15">
      <c r="F849" s="2"/>
      <c r="I849" s="50"/>
      <c r="J849" s="50"/>
      <c r="L849" s="50"/>
      <c r="M849" s="50"/>
      <c r="N849" s="50"/>
      <c r="O849" s="50"/>
    </row>
    <row r="850" spans="6:15">
      <c r="F850" s="2"/>
      <c r="I850" s="50"/>
      <c r="J850" s="50"/>
      <c r="L850" s="50"/>
      <c r="M850" s="50"/>
      <c r="N850" s="50"/>
      <c r="O850" s="50"/>
    </row>
    <row r="851" spans="6:15">
      <c r="F851" s="2"/>
      <c r="I851" s="50"/>
      <c r="J851" s="50"/>
      <c r="L851" s="50"/>
      <c r="M851" s="50"/>
      <c r="N851" s="50"/>
      <c r="O851" s="50"/>
    </row>
    <row r="852" spans="6:15">
      <c r="F852" s="2"/>
      <c r="I852" s="50"/>
      <c r="J852" s="50"/>
      <c r="L852" s="50"/>
      <c r="M852" s="50"/>
      <c r="N852" s="50"/>
      <c r="O852" s="50"/>
    </row>
    <row r="853" spans="6:15">
      <c r="F853" s="2"/>
      <c r="I853" s="50"/>
      <c r="J853" s="50"/>
      <c r="L853" s="50"/>
      <c r="M853" s="50"/>
      <c r="N853" s="50"/>
      <c r="O853" s="50"/>
    </row>
    <row r="854" spans="6:15">
      <c r="F854" s="2"/>
      <c r="I854" s="50"/>
      <c r="J854" s="50"/>
      <c r="L854" s="50"/>
      <c r="M854" s="50"/>
      <c r="N854" s="50"/>
      <c r="O854" s="50"/>
    </row>
    <row r="855" spans="6:15">
      <c r="F855" s="2"/>
      <c r="I855" s="50"/>
      <c r="J855" s="50"/>
      <c r="L855" s="50"/>
      <c r="M855" s="50"/>
      <c r="N855" s="50"/>
      <c r="O855" s="50"/>
    </row>
    <row r="856" spans="6:15">
      <c r="F856" s="2"/>
      <c r="I856" s="50"/>
      <c r="J856" s="50"/>
      <c r="L856" s="50"/>
      <c r="M856" s="50"/>
      <c r="N856" s="50"/>
      <c r="O856" s="50"/>
    </row>
    <row r="857" spans="6:15">
      <c r="F857" s="2"/>
      <c r="I857" s="50"/>
      <c r="J857" s="50"/>
      <c r="L857" s="50"/>
      <c r="M857" s="50"/>
      <c r="N857" s="50"/>
      <c r="O857" s="50"/>
    </row>
    <row r="858" spans="6:15">
      <c r="F858" s="2"/>
      <c r="I858" s="50"/>
      <c r="J858" s="50"/>
      <c r="L858" s="50"/>
      <c r="M858" s="50"/>
      <c r="N858" s="50"/>
      <c r="O858" s="50"/>
    </row>
    <row r="859" spans="6:15">
      <c r="F859" s="2"/>
      <c r="I859" s="50"/>
      <c r="J859" s="50"/>
      <c r="L859" s="50"/>
      <c r="M859" s="50"/>
      <c r="N859" s="50"/>
      <c r="O859" s="50"/>
    </row>
    <row r="860" spans="6:15">
      <c r="F860" s="2"/>
      <c r="I860" s="50"/>
      <c r="J860" s="50"/>
      <c r="L860" s="50"/>
      <c r="M860" s="50"/>
      <c r="N860" s="50"/>
      <c r="O860" s="50"/>
    </row>
    <row r="861" spans="6:15">
      <c r="F861" s="2"/>
      <c r="I861" s="50"/>
      <c r="J861" s="50"/>
      <c r="L861" s="50"/>
      <c r="M861" s="50"/>
      <c r="N861" s="50"/>
      <c r="O861" s="50"/>
    </row>
    <row r="862" spans="6:15">
      <c r="F862" s="2"/>
      <c r="I862" s="50"/>
      <c r="J862" s="50"/>
      <c r="L862" s="50"/>
      <c r="M862" s="50"/>
      <c r="N862" s="50"/>
      <c r="O862" s="50"/>
    </row>
  </sheetData>
  <mergeCells count="39">
    <mergeCell ref="E93:E94"/>
    <mergeCell ref="B48:B49"/>
    <mergeCell ref="B50:B52"/>
    <mergeCell ref="B53:B54"/>
    <mergeCell ref="B55:B56"/>
    <mergeCell ref="B57:B58"/>
    <mergeCell ref="E91:E92"/>
    <mergeCell ref="B32:B34"/>
    <mergeCell ref="C34:C35"/>
    <mergeCell ref="D34:D35"/>
    <mergeCell ref="C38:C39"/>
    <mergeCell ref="D38:E38"/>
    <mergeCell ref="C43:C44"/>
    <mergeCell ref="D43:D44"/>
    <mergeCell ref="A11:A14"/>
    <mergeCell ref="C11:C12"/>
    <mergeCell ref="D11:D12"/>
    <mergeCell ref="A20:A31"/>
    <mergeCell ref="B20:B31"/>
    <mergeCell ref="C20:C22"/>
    <mergeCell ref="D20:E20"/>
    <mergeCell ref="C27:C29"/>
    <mergeCell ref="K2:K3"/>
    <mergeCell ref="L2:L3"/>
    <mergeCell ref="M2:M3"/>
    <mergeCell ref="N2:N3"/>
    <mergeCell ref="O2:O3"/>
    <mergeCell ref="A4:A6"/>
    <mergeCell ref="B4:B6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15748031496062992" right="0.15748031496062992" top="0.37" bottom="0.45" header="0.15748031496062992" footer="0.15748031496062992"/>
  <pageSetup paperSize="9" scale="85" orientation="landscape" r:id="rId1"/>
  <rowBreaks count="3" manualBreakCount="3">
    <brk id="40" max="14" man="1"/>
    <brk id="59" max="14" man="1"/>
    <brk id="83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36"/>
  <sheetViews>
    <sheetView view="pageBreakPreview" topLeftCell="A10" zoomScaleNormal="100" zoomScaleSheetLayoutView="100" workbookViewId="0">
      <selection activeCell="J21" sqref="J21"/>
    </sheetView>
  </sheetViews>
  <sheetFormatPr defaultRowHeight="17.25"/>
  <cols>
    <col min="1" max="1" width="11.375" style="329" bestFit="1" customWidth="1"/>
    <col min="2" max="2" width="3" style="329" customWidth="1"/>
    <col min="3" max="3" width="6.25" style="329" customWidth="1"/>
    <col min="4" max="4" width="4.625" style="329" customWidth="1"/>
    <col min="5" max="5" width="1.875" style="329" customWidth="1"/>
    <col min="6" max="6" width="3.25" style="329" customWidth="1"/>
    <col min="7" max="7" width="5.625" style="329" customWidth="1"/>
    <col min="8" max="8" width="6.125" style="329" customWidth="1"/>
    <col min="9" max="9" width="2.625" style="329" customWidth="1"/>
    <col min="10" max="10" width="6.875" style="329" customWidth="1"/>
    <col min="11" max="11" width="6.75" style="329" customWidth="1"/>
    <col min="12" max="12" width="2.5" style="329" customWidth="1"/>
    <col min="13" max="13" width="6.125" style="329" customWidth="1"/>
    <col min="14" max="14" width="5" style="329" customWidth="1"/>
    <col min="15" max="15" width="2" style="329" customWidth="1"/>
    <col min="16" max="16" width="4.75" style="329" customWidth="1"/>
    <col min="17" max="17" width="4.625" style="329" customWidth="1"/>
    <col min="18" max="18" width="1.875" style="329" customWidth="1"/>
    <col min="19" max="19" width="5.75" style="329" customWidth="1"/>
    <col min="20" max="20" width="3.125" style="329" customWidth="1"/>
    <col min="21" max="21" width="3.25" style="329" customWidth="1"/>
    <col min="22" max="22" width="3.625" style="329" customWidth="1"/>
    <col min="23" max="23" width="2.75" style="329" customWidth="1"/>
    <col min="24" max="24" width="3" style="329" customWidth="1"/>
    <col min="25" max="27" width="2.375" style="329" customWidth="1"/>
    <col min="28" max="28" width="3.875" style="329" customWidth="1"/>
    <col min="29" max="29" width="5.375" style="329" customWidth="1"/>
    <col min="30" max="30" width="2.25" style="329" customWidth="1"/>
    <col min="31" max="31" width="3.75" style="329" customWidth="1"/>
    <col min="32" max="32" width="8.625" style="329" customWidth="1"/>
    <col min="33" max="33" width="8" style="329" bestFit="1" customWidth="1"/>
    <col min="34" max="34" width="14.125" style="329" bestFit="1" customWidth="1"/>
    <col min="35" max="35" width="9" style="329"/>
    <col min="36" max="36" width="10.875" style="329" bestFit="1" customWidth="1"/>
    <col min="37" max="16384" width="9" style="329"/>
  </cols>
  <sheetData>
    <row r="1" spans="1:34" ht="20.25" customHeight="1">
      <c r="C1" s="330"/>
      <c r="D1" s="330"/>
      <c r="E1" s="330"/>
      <c r="F1" s="330"/>
      <c r="G1" s="330"/>
      <c r="H1" s="330"/>
      <c r="I1" s="330"/>
      <c r="J1" s="330"/>
      <c r="K1" s="331" t="s">
        <v>166</v>
      </c>
      <c r="L1" s="332"/>
      <c r="M1" s="332"/>
      <c r="N1" s="332"/>
      <c r="O1" s="332"/>
      <c r="P1" s="332"/>
      <c r="Q1" s="332"/>
      <c r="R1" s="332"/>
      <c r="S1" s="333"/>
      <c r="T1" s="334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5"/>
    </row>
    <row r="2" spans="1:34" ht="20.25" customHeight="1" thickBot="1">
      <c r="C2" s="330"/>
      <c r="D2" s="330"/>
      <c r="E2" s="330"/>
      <c r="F2" s="330"/>
      <c r="G2" s="330"/>
      <c r="H2" s="330"/>
      <c r="I2" s="330"/>
      <c r="J2" s="330"/>
      <c r="K2" s="336">
        <f>J6+G6+P6+M6+V6+S6</f>
        <v>55670926</v>
      </c>
      <c r="L2" s="337"/>
      <c r="M2" s="337"/>
      <c r="N2" s="337"/>
      <c r="O2" s="337"/>
      <c r="P2" s="337"/>
      <c r="Q2" s="337"/>
      <c r="R2" s="338" t="s">
        <v>167</v>
      </c>
      <c r="S2" s="339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5"/>
    </row>
    <row r="3" spans="1:34" ht="9" customHeight="1" thickBot="1">
      <c r="C3" s="340"/>
      <c r="D3" s="341"/>
      <c r="E3" s="342"/>
      <c r="F3" s="342"/>
      <c r="G3" s="342"/>
      <c r="H3" s="342"/>
      <c r="I3" s="342"/>
      <c r="J3" s="340"/>
      <c r="K3" s="341"/>
      <c r="L3" s="341"/>
      <c r="M3" s="343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D3" s="344"/>
    </row>
    <row r="4" spans="1:34" ht="15.75" customHeight="1" thickBot="1">
      <c r="C4" s="340"/>
      <c r="D4" s="345"/>
      <c r="E4" s="345"/>
      <c r="F4" s="342"/>
      <c r="G4" s="346"/>
      <c r="H4" s="346"/>
      <c r="I4" s="346"/>
      <c r="J4" s="347"/>
      <c r="K4" s="347"/>
      <c r="L4" s="347"/>
      <c r="M4" s="343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8" t="s">
        <v>18</v>
      </c>
      <c r="AC4" s="349"/>
      <c r="AD4" s="344"/>
      <c r="AE4" s="350">
        <v>483800</v>
      </c>
      <c r="AF4" s="351"/>
    </row>
    <row r="5" spans="1:34" ht="19.5" customHeight="1" thickBot="1">
      <c r="C5" s="341"/>
      <c r="D5" s="341"/>
      <c r="F5" s="352"/>
      <c r="G5" s="353" t="s">
        <v>23</v>
      </c>
      <c r="H5" s="354"/>
      <c r="J5" s="355" t="s">
        <v>168</v>
      </c>
      <c r="K5" s="356"/>
      <c r="L5" s="357"/>
      <c r="M5" s="358" t="s">
        <v>169</v>
      </c>
      <c r="N5" s="359"/>
      <c r="O5" s="341"/>
      <c r="P5" s="360" t="s">
        <v>170</v>
      </c>
      <c r="Q5" s="361"/>
      <c r="R5" s="341"/>
      <c r="S5" s="358" t="s">
        <v>171</v>
      </c>
      <c r="T5" s="359"/>
      <c r="U5" s="341"/>
      <c r="V5" s="362" t="s">
        <v>172</v>
      </c>
      <c r="W5" s="363"/>
      <c r="X5" s="363"/>
      <c r="Y5" s="364"/>
      <c r="Z5" s="365"/>
      <c r="AA5" s="366"/>
      <c r="AB5" s="367" t="s">
        <v>173</v>
      </c>
      <c r="AC5" s="368"/>
      <c r="AD5" s="344"/>
      <c r="AE5" s="350">
        <v>560100</v>
      </c>
      <c r="AF5" s="351"/>
    </row>
    <row r="6" spans="1:34" ht="15.75" customHeight="1" thickBot="1">
      <c r="C6" s="341"/>
      <c r="D6" s="341"/>
      <c r="F6" s="352"/>
      <c r="G6" s="358">
        <v>33686600</v>
      </c>
      <c r="H6" s="359"/>
      <c r="J6" s="358">
        <f>A11+C11+G11+O10</f>
        <v>20491926</v>
      </c>
      <c r="K6" s="359"/>
      <c r="L6" s="369"/>
      <c r="M6" s="358">
        <v>0</v>
      </c>
      <c r="N6" s="359"/>
      <c r="O6" s="369"/>
      <c r="P6" s="358">
        <v>361500</v>
      </c>
      <c r="Q6" s="359"/>
      <c r="R6" s="369"/>
      <c r="S6" s="358">
        <v>0</v>
      </c>
      <c r="T6" s="359"/>
      <c r="U6" s="369"/>
      <c r="V6" s="370">
        <f>AE4+AE5+AE6+AE7+AE8</f>
        <v>1130900</v>
      </c>
      <c r="W6" s="371"/>
      <c r="X6" s="371"/>
      <c r="Y6" s="372"/>
      <c r="Z6" s="373"/>
      <c r="AA6" s="374"/>
      <c r="AB6" s="375" t="s">
        <v>174</v>
      </c>
      <c r="AC6" s="376"/>
      <c r="AD6" s="344"/>
      <c r="AE6" s="350">
        <v>87000</v>
      </c>
      <c r="AF6" s="351"/>
    </row>
    <row r="7" spans="1:34" ht="14.25" customHeight="1">
      <c r="C7" s="341"/>
      <c r="D7" s="341"/>
      <c r="E7" s="341"/>
      <c r="F7" s="341"/>
      <c r="G7" s="341"/>
      <c r="H7" s="341"/>
      <c r="I7" s="341"/>
      <c r="J7" s="341"/>
      <c r="K7" s="377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78"/>
      <c r="AC7" s="378"/>
      <c r="AD7" s="379"/>
      <c r="AE7" s="380"/>
      <c r="AF7" s="380"/>
    </row>
    <row r="8" spans="1:34" s="381" customFormat="1" ht="13.5" customHeight="1" thickBot="1">
      <c r="C8" s="382"/>
      <c r="D8" s="382"/>
      <c r="E8" s="341"/>
      <c r="F8" s="341"/>
      <c r="G8" s="341"/>
      <c r="H8" s="341"/>
      <c r="I8" s="341"/>
      <c r="J8" s="383"/>
      <c r="K8" s="384"/>
      <c r="L8" s="385"/>
      <c r="M8" s="385"/>
      <c r="N8" s="343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6"/>
      <c r="AC8" s="386"/>
      <c r="AD8" s="387"/>
      <c r="AE8" s="388"/>
      <c r="AF8" s="388"/>
    </row>
    <row r="9" spans="1:34" s="381" customFormat="1" ht="22.5" customHeight="1" thickBot="1">
      <c r="A9" s="389" t="s">
        <v>175</v>
      </c>
      <c r="B9" s="390"/>
      <c r="C9" s="391" t="s">
        <v>137</v>
      </c>
      <c r="D9" s="392"/>
      <c r="E9" s="393"/>
      <c r="F9" s="390"/>
      <c r="G9" s="394" t="s">
        <v>176</v>
      </c>
      <c r="H9" s="395"/>
      <c r="I9" s="396"/>
      <c r="J9" s="397"/>
      <c r="K9" s="397"/>
      <c r="L9" s="397"/>
      <c r="M9" s="397"/>
      <c r="O9" s="398" t="s">
        <v>177</v>
      </c>
      <c r="P9" s="399"/>
      <c r="Q9" s="399"/>
      <c r="R9" s="399"/>
      <c r="S9" s="400"/>
      <c r="T9" s="401"/>
      <c r="U9" s="401"/>
      <c r="V9" s="401"/>
      <c r="W9" s="401"/>
      <c r="X9" s="401"/>
      <c r="Y9" s="401"/>
      <c r="Z9" s="401"/>
      <c r="AA9" s="401"/>
    </row>
    <row r="10" spans="1:34" s="381" customFormat="1" ht="18.75" customHeight="1" thickBot="1">
      <c r="A10" s="402"/>
      <c r="C10" s="403"/>
      <c r="D10" s="403"/>
      <c r="E10" s="403"/>
      <c r="G10" s="404"/>
      <c r="H10" s="404"/>
      <c r="I10" s="397"/>
      <c r="J10" s="397"/>
      <c r="K10" s="397"/>
      <c r="L10" s="397"/>
      <c r="M10" s="397"/>
      <c r="O10" s="358">
        <f>K15+P15+U15+P19+P23</f>
        <v>9605325</v>
      </c>
      <c r="P10" s="405"/>
      <c r="Q10" s="405"/>
      <c r="R10" s="405"/>
      <c r="S10" s="359"/>
      <c r="T10" s="401"/>
      <c r="U10" s="401"/>
      <c r="V10" s="401"/>
      <c r="W10" s="401"/>
      <c r="X10" s="401"/>
      <c r="Y10" s="401"/>
      <c r="Z10" s="401"/>
      <c r="AA10" s="401"/>
    </row>
    <row r="11" spans="1:34" s="381" customFormat="1" ht="20.25" customHeight="1" thickBot="1">
      <c r="A11" s="406">
        <f>4804000+808000</f>
        <v>5612000</v>
      </c>
      <c r="C11" s="358">
        <v>571500</v>
      </c>
      <c r="D11" s="405"/>
      <c r="E11" s="359"/>
      <c r="F11" s="407"/>
      <c r="G11" s="370">
        <f>3845891+857210</f>
        <v>4703101</v>
      </c>
      <c r="H11" s="372"/>
      <c r="I11" s="407"/>
      <c r="J11" s="408"/>
      <c r="K11" s="408"/>
      <c r="L11" s="408"/>
      <c r="M11" s="408"/>
      <c r="N11" s="385"/>
      <c r="O11" s="385"/>
      <c r="P11" s="385"/>
      <c r="Q11" s="408"/>
      <c r="R11" s="408"/>
      <c r="S11" s="408"/>
      <c r="T11" s="408"/>
      <c r="U11" s="408"/>
      <c r="V11" s="408"/>
      <c r="W11" s="408"/>
      <c r="X11" s="408"/>
      <c r="Y11" s="409"/>
      <c r="Z11" s="409"/>
      <c r="AA11" s="409"/>
      <c r="AB11" s="410"/>
      <c r="AC11" s="410"/>
    </row>
    <row r="12" spans="1:34" s="381" customFormat="1" ht="15.75" customHeight="1" thickBot="1">
      <c r="B12" s="411"/>
      <c r="E12" s="412"/>
      <c r="F12" s="390"/>
      <c r="G12" s="384"/>
      <c r="H12" s="384"/>
      <c r="I12" s="413"/>
      <c r="J12" s="384"/>
      <c r="N12" s="385"/>
      <c r="O12" s="385"/>
      <c r="P12" s="385"/>
      <c r="Q12" s="385"/>
      <c r="U12" s="385"/>
      <c r="V12" s="385"/>
      <c r="W12" s="385"/>
      <c r="X12" s="385"/>
      <c r="Y12" s="385"/>
      <c r="Z12" s="385"/>
      <c r="AA12" s="385"/>
      <c r="AB12" s="384"/>
    </row>
    <row r="13" spans="1:34" s="381" customFormat="1" ht="40.5" customHeight="1" thickBot="1">
      <c r="E13" s="385"/>
      <c r="F13" s="385"/>
      <c r="G13" s="385"/>
      <c r="H13" s="385"/>
      <c r="I13" s="385"/>
      <c r="K13" s="414" t="s">
        <v>178</v>
      </c>
      <c r="L13" s="415"/>
      <c r="M13" s="415"/>
      <c r="N13" s="416"/>
      <c r="P13" s="417" t="s">
        <v>179</v>
      </c>
      <c r="Q13" s="418"/>
      <c r="R13" s="418"/>
      <c r="S13" s="419"/>
      <c r="T13" s="420"/>
      <c r="U13" s="398" t="s">
        <v>180</v>
      </c>
      <c r="V13" s="399"/>
      <c r="W13" s="399"/>
      <c r="X13" s="399"/>
      <c r="Y13" s="399"/>
      <c r="Z13" s="399"/>
      <c r="AA13" s="400"/>
      <c r="AB13" s="421"/>
      <c r="AC13" s="422"/>
      <c r="AD13" s="422"/>
      <c r="AE13" s="422"/>
    </row>
    <row r="14" spans="1:34" s="381" customFormat="1" ht="15" customHeight="1" thickBot="1">
      <c r="E14" s="385"/>
      <c r="F14" s="385"/>
      <c r="G14" s="385"/>
      <c r="H14" s="385"/>
      <c r="I14" s="385"/>
      <c r="N14" s="385"/>
      <c r="O14" s="385"/>
      <c r="P14" s="385"/>
      <c r="Q14" s="385"/>
      <c r="R14" s="385"/>
      <c r="S14" s="385"/>
      <c r="T14" s="385"/>
      <c r="U14" s="423"/>
      <c r="V14" s="423"/>
      <c r="W14" s="423"/>
      <c r="X14" s="423"/>
      <c r="Y14" s="423"/>
      <c r="Z14" s="423"/>
      <c r="AA14" s="423"/>
      <c r="AB14" s="384"/>
      <c r="AC14" s="384"/>
      <c r="AD14" s="384"/>
      <c r="AE14" s="424"/>
      <c r="AF14" s="424"/>
    </row>
    <row r="15" spans="1:34" s="381" customFormat="1" ht="18.75" customHeight="1" thickBot="1">
      <c r="E15" s="385"/>
      <c r="F15" s="385"/>
      <c r="G15" s="385"/>
      <c r="H15" s="385"/>
      <c r="I15" s="385"/>
      <c r="K15" s="425">
        <f>L17+L19+L21</f>
        <v>3238000</v>
      </c>
      <c r="L15" s="426"/>
      <c r="M15" s="426"/>
      <c r="N15" s="427"/>
      <c r="P15" s="425">
        <v>2540106</v>
      </c>
      <c r="Q15" s="426"/>
      <c r="R15" s="426"/>
      <c r="S15" s="427"/>
      <c r="T15" s="390"/>
      <c r="U15" s="425">
        <f>X17+X19+X21+X23+X25+X27+X29+X31+X33+X35</f>
        <v>3827219</v>
      </c>
      <c r="V15" s="426"/>
      <c r="W15" s="426"/>
      <c r="X15" s="426"/>
      <c r="Y15" s="426"/>
      <c r="Z15" s="426"/>
      <c r="AA15" s="427"/>
      <c r="AB15" s="384"/>
      <c r="AC15" s="428"/>
      <c r="AD15" s="428"/>
      <c r="AE15" s="428"/>
      <c r="AG15" s="429">
        <f>SUM(AG17:AG35)</f>
        <v>4097989</v>
      </c>
      <c r="AH15" s="430">
        <f>P15+AG15</f>
        <v>6638095</v>
      </c>
    </row>
    <row r="16" spans="1:34" s="381" customFormat="1" ht="6.75" customHeight="1">
      <c r="E16" s="385"/>
      <c r="F16" s="385" t="s">
        <v>165</v>
      </c>
      <c r="G16" s="385"/>
      <c r="H16" s="385"/>
      <c r="I16" s="385"/>
      <c r="O16" s="385"/>
      <c r="P16" s="385"/>
      <c r="Q16" s="385">
        <v>55</v>
      </c>
      <c r="R16" s="385"/>
      <c r="S16" s="385"/>
      <c r="T16" s="385"/>
      <c r="U16" s="381">
        <f>SUM(X18:AA35)</f>
        <v>914619</v>
      </c>
      <c r="Z16" s="423"/>
      <c r="AA16" s="423"/>
      <c r="AB16" s="421"/>
      <c r="AC16" s="421"/>
      <c r="AD16" s="421"/>
      <c r="AE16" s="421"/>
      <c r="AG16" s="431"/>
    </row>
    <row r="17" spans="4:36" s="381" customFormat="1" ht="16.5" customHeight="1">
      <c r="E17" s="385"/>
      <c r="F17" s="385"/>
      <c r="G17" s="385"/>
      <c r="H17" s="385"/>
      <c r="I17" s="385"/>
      <c r="K17" s="432" t="s">
        <v>181</v>
      </c>
      <c r="L17" s="433">
        <v>250000</v>
      </c>
      <c r="M17" s="433"/>
      <c r="N17" s="433"/>
      <c r="P17" s="434"/>
      <c r="Q17" s="434"/>
      <c r="R17" s="434"/>
      <c r="S17" s="434"/>
      <c r="T17" s="385"/>
      <c r="U17" s="435" t="s">
        <v>182</v>
      </c>
      <c r="V17" s="436"/>
      <c r="W17" s="437"/>
      <c r="X17" s="438">
        <f>AJ25</f>
        <v>2912600</v>
      </c>
      <c r="Y17" s="439"/>
      <c r="Z17" s="439"/>
      <c r="AA17" s="440"/>
      <c r="AB17" s="422"/>
      <c r="AC17" s="422"/>
      <c r="AD17" s="384"/>
      <c r="AE17" s="441"/>
      <c r="AG17" s="429">
        <f>'[1]สรุปงบ สสจ. 29 ก.ย.60  '!G64+'[1]สรุปงบ สสจ. 29 ก.ย.60  '!G67</f>
        <v>111968</v>
      </c>
      <c r="AH17" s="442"/>
      <c r="AI17" s="50" t="s">
        <v>183</v>
      </c>
      <c r="AJ17" s="214">
        <f>4790803-30000-225000</f>
        <v>4535803</v>
      </c>
    </row>
    <row r="18" spans="4:36" ht="7.5" customHeight="1" thickBot="1">
      <c r="E18" s="384"/>
      <c r="F18" s="384"/>
      <c r="G18" s="384"/>
      <c r="H18" s="384"/>
      <c r="I18" s="384"/>
      <c r="K18" s="443"/>
      <c r="L18" s="381"/>
      <c r="M18" s="381"/>
      <c r="N18" s="385"/>
      <c r="O18" s="335"/>
      <c r="P18" s="335"/>
      <c r="Q18" s="335"/>
      <c r="R18" s="335"/>
      <c r="S18" s="335"/>
      <c r="T18" s="335"/>
      <c r="U18" s="444"/>
      <c r="V18" s="445"/>
      <c r="W18" s="445"/>
      <c r="X18" s="446"/>
      <c r="Y18" s="446"/>
      <c r="Z18" s="447"/>
      <c r="AA18" s="448"/>
      <c r="AB18" s="429"/>
      <c r="AC18" s="429"/>
      <c r="AD18" s="429"/>
      <c r="AE18" s="429"/>
      <c r="AG18" s="429"/>
    </row>
    <row r="19" spans="4:36" ht="16.5" customHeight="1" thickBot="1">
      <c r="E19" s="381"/>
      <c r="F19" s="381"/>
      <c r="G19" s="449"/>
      <c r="H19" s="381"/>
      <c r="I19" s="381"/>
      <c r="K19" s="432" t="s">
        <v>184</v>
      </c>
      <c r="L19" s="433">
        <v>1488000</v>
      </c>
      <c r="M19" s="433"/>
      <c r="N19" s="433"/>
      <c r="P19" s="450"/>
      <c r="Q19" s="450"/>
      <c r="R19" s="450"/>
      <c r="S19" s="450"/>
      <c r="T19" s="451"/>
      <c r="U19" s="435" t="s">
        <v>111</v>
      </c>
      <c r="V19" s="436"/>
      <c r="W19" s="437"/>
      <c r="X19" s="438">
        <v>177000</v>
      </c>
      <c r="Y19" s="439"/>
      <c r="Z19" s="439"/>
      <c r="AA19" s="440"/>
      <c r="AB19" s="428"/>
      <c r="AC19" s="428"/>
      <c r="AD19" s="429"/>
      <c r="AE19" s="429"/>
      <c r="AG19" s="429">
        <v>89600</v>
      </c>
      <c r="AI19" s="230" t="s">
        <v>185</v>
      </c>
      <c r="AJ19" s="452">
        <f>[1]รวมคืนเงิน!G11+4500+[1]รวมคืนเงิน!F42+[1]รวมคืนเงิน!F59+[1]รวมคืนเงิน!F60</f>
        <v>508500</v>
      </c>
    </row>
    <row r="20" spans="4:36" ht="9" customHeight="1">
      <c r="K20" s="453"/>
      <c r="N20" s="385"/>
      <c r="O20" s="335"/>
      <c r="P20" s="335"/>
      <c r="Q20" s="335"/>
      <c r="R20" s="335"/>
      <c r="S20" s="335"/>
      <c r="U20" s="436"/>
      <c r="V20" s="454"/>
      <c r="W20" s="437"/>
      <c r="X20" s="455"/>
      <c r="Y20" s="455"/>
      <c r="Z20" s="455"/>
      <c r="AA20" s="456"/>
      <c r="AB20" s="335"/>
      <c r="AC20" s="335"/>
      <c r="AD20" s="335"/>
    </row>
    <row r="21" spans="4:36" ht="16.5" customHeight="1">
      <c r="K21" s="432" t="s">
        <v>134</v>
      </c>
      <c r="L21" s="457">
        <v>1500000</v>
      </c>
      <c r="M21" s="458"/>
      <c r="N21" s="459"/>
      <c r="O21" s="460"/>
      <c r="P21" s="461"/>
      <c r="Q21" s="461"/>
      <c r="R21" s="461"/>
      <c r="S21" s="461"/>
      <c r="U21" s="462" t="s">
        <v>112</v>
      </c>
      <c r="W21" s="437"/>
      <c r="X21" s="438">
        <v>100000</v>
      </c>
      <c r="Y21" s="439"/>
      <c r="Z21" s="439"/>
      <c r="AA21" s="440"/>
      <c r="AB21" s="429"/>
      <c r="AC21" s="429"/>
      <c r="AD21" s="429"/>
      <c r="AG21" s="429">
        <f>X21-2715</f>
        <v>97285</v>
      </c>
      <c r="AI21" s="50" t="s">
        <v>186</v>
      </c>
      <c r="AJ21" s="214">
        <f>[1]รวมคืนเงิน!F14</f>
        <v>331053</v>
      </c>
    </row>
    <row r="22" spans="4:36" ht="9" customHeight="1">
      <c r="D22" s="463"/>
      <c r="E22" s="463"/>
      <c r="F22" s="463"/>
      <c r="G22" s="463"/>
      <c r="P22" s="335"/>
      <c r="Q22" s="335"/>
      <c r="R22" s="335"/>
      <c r="S22" s="335"/>
      <c r="U22" s="436"/>
      <c r="V22" s="454"/>
      <c r="W22" s="437"/>
      <c r="X22" s="455"/>
      <c r="Y22" s="455"/>
      <c r="Z22" s="455"/>
      <c r="AA22" s="456"/>
      <c r="AB22" s="384"/>
      <c r="AC22" s="384"/>
      <c r="AD22" s="335"/>
      <c r="AE22" s="335"/>
      <c r="AG22" s="464"/>
    </row>
    <row r="23" spans="4:36" ht="18" customHeight="1">
      <c r="D23" s="463"/>
      <c r="E23" s="463"/>
      <c r="F23" s="463"/>
      <c r="G23" s="463"/>
      <c r="P23" s="450"/>
      <c r="Q23" s="450"/>
      <c r="R23" s="450"/>
      <c r="S23" s="450"/>
      <c r="U23" s="465" t="s">
        <v>187</v>
      </c>
      <c r="X23" s="438">
        <f>42000+14000</f>
        <v>56000</v>
      </c>
      <c r="Y23" s="439"/>
      <c r="Z23" s="439"/>
      <c r="AA23" s="440"/>
      <c r="AD23" s="466"/>
      <c r="AG23" s="467">
        <v>311106</v>
      </c>
      <c r="AI23" s="109" t="s">
        <v>188</v>
      </c>
      <c r="AJ23" s="214">
        <f>76830+133636</f>
        <v>210466</v>
      </c>
    </row>
    <row r="24" spans="4:36" ht="9.75" customHeight="1">
      <c r="P24" s="335"/>
      <c r="Q24" s="335"/>
      <c r="R24" s="335"/>
      <c r="S24" s="335"/>
      <c r="U24" s="436"/>
      <c r="V24" s="454"/>
      <c r="W24" s="437"/>
      <c r="X24" s="455"/>
      <c r="Y24" s="455"/>
      <c r="Z24" s="455"/>
      <c r="AA24" s="456"/>
      <c r="AB24" s="466"/>
      <c r="AC24" s="466"/>
      <c r="AD24" s="466"/>
      <c r="AE24" s="466"/>
      <c r="AF24" s="335"/>
      <c r="AG24" s="466"/>
    </row>
    <row r="25" spans="4:36" ht="18" customHeight="1">
      <c r="G25" s="468"/>
      <c r="H25" s="468"/>
      <c r="I25" s="468"/>
      <c r="U25" s="462" t="s">
        <v>148</v>
      </c>
      <c r="W25" s="437"/>
      <c r="X25" s="438">
        <f>15340+2192</f>
        <v>17532</v>
      </c>
      <c r="Y25" s="439"/>
      <c r="Z25" s="439"/>
      <c r="AA25" s="440"/>
      <c r="AB25" s="466"/>
      <c r="AC25" s="466"/>
      <c r="AD25" s="466"/>
      <c r="AE25" s="469"/>
      <c r="AF25" s="469"/>
      <c r="AG25" s="466">
        <f>219990+42235</f>
        <v>262225</v>
      </c>
      <c r="AI25" s="109" t="s">
        <v>182</v>
      </c>
      <c r="AJ25" s="326">
        <f>'[2]จัดสรร รหัสงบ ปี 61'!H6+'[2]จัดสรร รหัสงบ ปี 61'!I6</f>
        <v>2912600</v>
      </c>
    </row>
    <row r="26" spans="4:36" ht="10.5" customHeight="1">
      <c r="Q26" s="470"/>
      <c r="R26" s="470"/>
      <c r="S26" s="470"/>
      <c r="U26" s="436"/>
      <c r="V26" s="454"/>
      <c r="W26" s="437"/>
      <c r="X26" s="455"/>
      <c r="Y26" s="455"/>
      <c r="Z26" s="455"/>
      <c r="AA26" s="456"/>
      <c r="AD26" s="471"/>
      <c r="AE26" s="472"/>
      <c r="AF26" s="335"/>
    </row>
    <row r="27" spans="4:36" ht="19.5" customHeight="1">
      <c r="N27" s="473"/>
      <c r="O27" s="473"/>
      <c r="P27" s="473"/>
      <c r="Q27" s="474"/>
      <c r="R27" s="474"/>
      <c r="S27" s="474"/>
      <c r="U27" s="475" t="s">
        <v>189</v>
      </c>
      <c r="V27" s="476"/>
      <c r="W27" s="477"/>
      <c r="X27" s="438">
        <v>90000</v>
      </c>
      <c r="Y27" s="439"/>
      <c r="Z27" s="439"/>
      <c r="AA27" s="440"/>
      <c r="AD27" s="478"/>
      <c r="AE27" s="335"/>
      <c r="AF27" s="335"/>
      <c r="AG27" s="479">
        <f>'[1]สรุปงบ สสจ. 29 ก.ย.60  '!G41+'[1]สรุปงบ สสจ. 29 ก.ย.60  '!G122+'[1]สรุปงบ สสจ. 29 ก.ย.60  '!G123+'[1]สรุปงบ สสจ. 29 ก.ย.60  '!G124+'[1]สรุปงบ สสจ. 29 ก.ย.60  '!G125+'[1]สรุปงบ สสจ. 29 ก.ย.60  '!G126+'[1]สรุปงบ สสจ. 29 ก.ย.60  '!G127+'[1]สรุปงบ สสจ. 29 ก.ย.60  '!G128+'[1]สรุปงบ สสจ. 29 ก.ย.60  '!G129</f>
        <v>197566</v>
      </c>
      <c r="AI27" s="170" t="s">
        <v>190</v>
      </c>
      <c r="AJ27" s="480">
        <f>[1]รวมคืนเงิน!F72+[1]รวมคืนเงิน!F74</f>
        <v>68000</v>
      </c>
    </row>
    <row r="28" spans="4:36" ht="10.5" customHeight="1">
      <c r="U28" s="436"/>
      <c r="V28" s="454"/>
      <c r="W28" s="437"/>
      <c r="X28" s="455"/>
      <c r="Y28" s="455"/>
      <c r="Z28" s="455"/>
      <c r="AA28" s="456"/>
      <c r="AC28" s="471"/>
    </row>
    <row r="29" spans="4:36" ht="17.25" customHeight="1">
      <c r="M29" s="481"/>
      <c r="N29" s="481"/>
      <c r="S29" s="482"/>
      <c r="T29" s="482"/>
      <c r="U29" s="483" t="s">
        <v>191</v>
      </c>
      <c r="V29" s="484"/>
      <c r="W29" s="437"/>
      <c r="X29" s="438">
        <v>120000</v>
      </c>
      <c r="Y29" s="439"/>
      <c r="Z29" s="439"/>
      <c r="AA29" s="440"/>
      <c r="AG29" s="479">
        <f>'[1]สรุปงบ สสจ. 29 ก.ย.60  '!F48+'[1]สรุปงบ สสจ. 29 ก.ย.60  '!F49+'[1]สรุปงบ สสจ. 29 ก.ย.60  '!F50</f>
        <v>2433342</v>
      </c>
      <c r="AI29" s="329" t="s">
        <v>192</v>
      </c>
      <c r="AJ29" s="170">
        <v>120000</v>
      </c>
    </row>
    <row r="30" spans="4:36" ht="11.25" customHeight="1">
      <c r="U30" s="436"/>
      <c r="V30" s="454"/>
      <c r="W30" s="437"/>
      <c r="X30" s="455"/>
      <c r="Y30" s="455"/>
      <c r="Z30" s="455"/>
      <c r="AA30" s="456"/>
      <c r="AE30" s="485"/>
      <c r="AF30" s="485"/>
      <c r="AG30" s="486"/>
    </row>
    <row r="31" spans="4:36" ht="18.75" customHeight="1">
      <c r="U31" s="435" t="s">
        <v>188</v>
      </c>
      <c r="V31" s="436"/>
      <c r="W31" s="437"/>
      <c r="X31" s="438">
        <f>107190+10000</f>
        <v>117190</v>
      </c>
      <c r="Y31" s="439"/>
      <c r="Z31" s="439"/>
      <c r="AA31" s="440"/>
      <c r="AC31" s="487"/>
      <c r="AD31" s="487"/>
      <c r="AE31" s="487"/>
      <c r="AG31" s="329">
        <v>80000</v>
      </c>
      <c r="AI31" s="480" t="s">
        <v>193</v>
      </c>
      <c r="AJ31" s="480">
        <v>80000</v>
      </c>
    </row>
    <row r="32" spans="4:36" ht="10.5" customHeight="1">
      <c r="U32" s="436"/>
      <c r="V32" s="454"/>
      <c r="W32" s="437"/>
      <c r="X32" s="455"/>
      <c r="Y32" s="455"/>
      <c r="Z32" s="455"/>
      <c r="AA32" s="456"/>
    </row>
    <row r="33" spans="21:36" ht="18.75" customHeight="1">
      <c r="U33" s="462" t="s">
        <v>194</v>
      </c>
      <c r="W33" s="488"/>
      <c r="X33" s="438">
        <f>166535+19362</f>
        <v>185897</v>
      </c>
      <c r="Y33" s="439"/>
      <c r="Z33" s="439"/>
      <c r="AA33" s="440"/>
      <c r="AD33" s="469"/>
      <c r="AE33" s="469"/>
      <c r="AG33" s="479">
        <v>106200</v>
      </c>
      <c r="AI33" s="329" t="s">
        <v>195</v>
      </c>
      <c r="AJ33" s="329">
        <v>225000</v>
      </c>
    </row>
    <row r="34" spans="21:36" ht="9.75" customHeight="1">
      <c r="U34" s="436"/>
      <c r="V34" s="454"/>
      <c r="W34" s="437"/>
      <c r="X34" s="455"/>
      <c r="Y34" s="455"/>
      <c r="Z34" s="455"/>
      <c r="AA34" s="456"/>
    </row>
    <row r="35" spans="21:36" ht="18.75" customHeight="1">
      <c r="U35" s="483" t="s">
        <v>196</v>
      </c>
      <c r="V35" s="484"/>
      <c r="W35" s="437"/>
      <c r="X35" s="438">
        <v>51000</v>
      </c>
      <c r="Y35" s="439"/>
      <c r="Z35" s="439"/>
      <c r="AA35" s="440"/>
      <c r="AG35" s="479">
        <f>'[1]สรุปงบ สสจ. 29 ก.ย.60  '!K12+'[1]สรุปงบ สสจ. 29 ก.ย.60  '!G44+'[1]สรุปงบ สสจ. 29 ก.ย.60  '!G62+'[1]สรุปงบ สสจ. 29 ก.ย.60  '!G63</f>
        <v>408697</v>
      </c>
      <c r="AI35" s="329" t="s">
        <v>197</v>
      </c>
      <c r="AJ35" s="329">
        <v>90000</v>
      </c>
    </row>
    <row r="36" spans="21:36">
      <c r="AF36" s="329" t="s">
        <v>198</v>
      </c>
      <c r="AI36" s="329" t="s">
        <v>111</v>
      </c>
      <c r="AJ36" s="329">
        <f>235000+42235</f>
        <v>277235</v>
      </c>
    </row>
  </sheetData>
  <mergeCells count="76">
    <mergeCell ref="U34:V34"/>
    <mergeCell ref="X35:AA35"/>
    <mergeCell ref="U30:V30"/>
    <mergeCell ref="U31:V31"/>
    <mergeCell ref="X31:AA31"/>
    <mergeCell ref="AC31:AE31"/>
    <mergeCell ref="U32:V32"/>
    <mergeCell ref="X33:AA33"/>
    <mergeCell ref="AD33:AE33"/>
    <mergeCell ref="Q27:S27"/>
    <mergeCell ref="U27:W27"/>
    <mergeCell ref="X27:AA27"/>
    <mergeCell ref="U28:V28"/>
    <mergeCell ref="M29:N29"/>
    <mergeCell ref="X29:AA29"/>
    <mergeCell ref="U24:V24"/>
    <mergeCell ref="G25:I25"/>
    <mergeCell ref="X25:AA25"/>
    <mergeCell ref="AE25:AF25"/>
    <mergeCell ref="Q26:S26"/>
    <mergeCell ref="U26:V26"/>
    <mergeCell ref="L21:N21"/>
    <mergeCell ref="P21:S21"/>
    <mergeCell ref="X21:AA21"/>
    <mergeCell ref="D22:G23"/>
    <mergeCell ref="U22:V22"/>
    <mergeCell ref="P23:S23"/>
    <mergeCell ref="X23:AA23"/>
    <mergeCell ref="L19:N19"/>
    <mergeCell ref="P19:S19"/>
    <mergeCell ref="U19:V19"/>
    <mergeCell ref="X19:AA19"/>
    <mergeCell ref="AB19:AC19"/>
    <mergeCell ref="U20:V20"/>
    <mergeCell ref="K15:N15"/>
    <mergeCell ref="P15:S15"/>
    <mergeCell ref="U15:AA15"/>
    <mergeCell ref="AC15:AE15"/>
    <mergeCell ref="L17:N17"/>
    <mergeCell ref="P17:S17"/>
    <mergeCell ref="U17:V17"/>
    <mergeCell ref="X17:AA17"/>
    <mergeCell ref="C11:E11"/>
    <mergeCell ref="G11:H11"/>
    <mergeCell ref="J11:M11"/>
    <mergeCell ref="Q11:X11"/>
    <mergeCell ref="AB11:AC11"/>
    <mergeCell ref="K13:N13"/>
    <mergeCell ref="P13:S13"/>
    <mergeCell ref="U13:AA13"/>
    <mergeCell ref="AE7:AF7"/>
    <mergeCell ref="AE8:AF8"/>
    <mergeCell ref="C9:E9"/>
    <mergeCell ref="G9:H9"/>
    <mergeCell ref="O9:S9"/>
    <mergeCell ref="O10:S10"/>
    <mergeCell ref="V5:Y5"/>
    <mergeCell ref="AE5:AF5"/>
    <mergeCell ref="G6:H6"/>
    <mergeCell ref="J6:K6"/>
    <mergeCell ref="M6:N6"/>
    <mergeCell ref="P6:Q6"/>
    <mergeCell ref="S6:T6"/>
    <mergeCell ref="V6:Y6"/>
    <mergeCell ref="AB6:AC6"/>
    <mergeCell ref="AE6:AF6"/>
    <mergeCell ref="K1:S1"/>
    <mergeCell ref="K2:Q2"/>
    <mergeCell ref="R2:S2"/>
    <mergeCell ref="AB4:AC4"/>
    <mergeCell ref="AE4:AF4"/>
    <mergeCell ref="G5:H5"/>
    <mergeCell ref="J5:K5"/>
    <mergeCell ref="M5:N5"/>
    <mergeCell ref="P5:Q5"/>
    <mergeCell ref="S5:T5"/>
  </mergeCells>
  <pageMargins left="0.43307086614173229" right="0.15748031496062992" top="0.35433070866141736" bottom="0.23622047244094491" header="0.19685039370078741" footer="0.15748031496062992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สรุปภาพรวม 19 ม.ค.61 </vt:lpstr>
      <vt:lpstr>สรุปงบ สสจ.19 ม.ค.61</vt:lpstr>
      <vt:lpstr>เงิน ปี 2561</vt:lpstr>
      <vt:lpstr>'เงิน ปี 2561'!Print_Area</vt:lpstr>
      <vt:lpstr>'สรุปงบ สสจ.19 ม.ค.61'!Print_Area</vt:lpstr>
      <vt:lpstr>'สรุปภาพรวม 19 ม.ค.61 '!Print_Area</vt:lpstr>
      <vt:lpstr>'สรุปงบ สสจ.19 ม.ค.61'!Print_Titles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2018-01-23T09:07:25Z</dcterms:created>
  <dcterms:modified xsi:type="dcterms:W3CDTF">2018-01-23T09:08:11Z</dcterms:modified>
</cp:coreProperties>
</file>